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mavi.sharepoint.com/sites/ImplementationCircle/Gedeelde documenten/Programmes/4. Current/Golden Line/Reports/Annual Reports 2020/Sent to BuZa/"/>
    </mc:Choice>
  </mc:AlternateContent>
  <xr:revisionPtr revIDLastSave="0" documentId="8_{5E2472AD-FEB6-4886-991D-AE8E4DF00D8C}" xr6:coauthVersionLast="47" xr6:coauthVersionMax="47" xr10:uidLastSave="{00000000-0000-0000-0000-000000000000}"/>
  <bookViews>
    <workbookView xWindow="20370" yWindow="-2985" windowWidth="29040" windowHeight="15840" firstSheet="1" activeTab="1" xr2:uid="{17314AA6-29C2-4265-9323-2C77314F9AA0}"/>
  </bookViews>
  <sheets>
    <sheet name="Summary per Organisation" sheetId="6" r:id="rId1"/>
    <sheet name="GOLDEN LINE CONSOLIDATED" sheetId="4" r:id="rId2"/>
    <sheet name="Ghana" sheetId="1" r:id="rId3"/>
    <sheet name="Tanzania" sheetId="3" r:id="rId4"/>
    <sheet name="Liquidity Overview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51" i="3" l="1"/>
  <c r="AA49" i="3"/>
  <c r="AA48" i="3"/>
  <c r="AA47" i="3"/>
  <c r="AA44" i="3"/>
  <c r="AA40" i="3"/>
  <c r="AA25" i="3"/>
  <c r="AA51" i="1"/>
  <c r="AA48" i="1"/>
  <c r="AA49" i="1"/>
  <c r="AA47" i="1"/>
  <c r="AA44" i="1"/>
  <c r="AA40" i="1"/>
  <c r="AA25" i="1"/>
  <c r="V50" i="4"/>
  <c r="V23" i="4"/>
  <c r="V22" i="4"/>
  <c r="V19" i="4"/>
  <c r="R50" i="4"/>
  <c r="R39" i="4"/>
  <c r="R36" i="4"/>
  <c r="R35" i="4"/>
  <c r="R24" i="4"/>
  <c r="R23" i="4"/>
  <c r="R20" i="4"/>
  <c r="R19" i="4"/>
  <c r="Y50" i="4"/>
  <c r="X53" i="4"/>
  <c r="T48" i="4"/>
  <c r="V48" i="4" s="1"/>
  <c r="T46" i="4"/>
  <c r="V46" i="4" s="1"/>
  <c r="T45" i="4"/>
  <c r="V45" i="4" s="1"/>
  <c r="T43" i="4"/>
  <c r="V43" i="4" s="1"/>
  <c r="T42" i="4"/>
  <c r="V42" i="4" s="1"/>
  <c r="T39" i="4"/>
  <c r="T38" i="4"/>
  <c r="T37" i="4"/>
  <c r="V37" i="4" s="1"/>
  <c r="T36" i="4"/>
  <c r="V36" i="4" s="1"/>
  <c r="T35" i="4"/>
  <c r="T24" i="4"/>
  <c r="V24" i="4" s="1"/>
  <c r="T23" i="4"/>
  <c r="T22" i="4"/>
  <c r="T21" i="4"/>
  <c r="T20" i="4"/>
  <c r="V20" i="4" s="1"/>
  <c r="T19" i="4"/>
  <c r="U48" i="4"/>
  <c r="U46" i="4"/>
  <c r="U45" i="4"/>
  <c r="U43" i="4"/>
  <c r="U42" i="4"/>
  <c r="U39" i="4"/>
  <c r="V39" i="4" s="1"/>
  <c r="U38" i="4"/>
  <c r="V38" i="4" s="1"/>
  <c r="U37" i="4"/>
  <c r="U36" i="4"/>
  <c r="U35" i="4"/>
  <c r="V35" i="4" s="1"/>
  <c r="U24" i="4"/>
  <c r="U23" i="4"/>
  <c r="U22" i="4"/>
  <c r="U21" i="4"/>
  <c r="U20" i="4"/>
  <c r="U19" i="4"/>
  <c r="Q51" i="4"/>
  <c r="R51" i="4" s="1"/>
  <c r="Q49" i="4"/>
  <c r="R49" i="4" s="1"/>
  <c r="Q48" i="4"/>
  <c r="R48" i="4" s="1"/>
  <c r="Q47" i="4"/>
  <c r="R47" i="4" s="1"/>
  <c r="Q46" i="4"/>
  <c r="R46" i="4" s="1"/>
  <c r="Q45" i="4"/>
  <c r="R45" i="4" s="1"/>
  <c r="Q44" i="4"/>
  <c r="R44" i="4" s="1"/>
  <c r="Q43" i="4"/>
  <c r="R43" i="4" s="1"/>
  <c r="Q42" i="4"/>
  <c r="R42" i="4" s="1"/>
  <c r="Q39" i="4"/>
  <c r="Q38" i="4"/>
  <c r="R38" i="4" s="1"/>
  <c r="Q37" i="4"/>
  <c r="R37" i="4" s="1"/>
  <c r="Q36" i="4"/>
  <c r="Q35" i="4"/>
  <c r="Q26" i="4"/>
  <c r="Q40" i="4" s="1"/>
  <c r="R40" i="4" s="1"/>
  <c r="Q24" i="4"/>
  <c r="Q20" i="4"/>
  <c r="Q21" i="4"/>
  <c r="R21" i="4" s="1"/>
  <c r="Q22" i="4"/>
  <c r="R22" i="4" s="1"/>
  <c r="Q23" i="4"/>
  <c r="Q19" i="4"/>
  <c r="T8" i="4" l="1"/>
  <c r="U26" i="4"/>
  <c r="Y48" i="4"/>
  <c r="AA48" i="4" s="1"/>
  <c r="T26" i="4"/>
  <c r="V26" i="4" s="1"/>
  <c r="U8" i="4"/>
  <c r="R26" i="4"/>
  <c r="V21" i="4"/>
  <c r="U25" i="4"/>
  <c r="U40" i="4"/>
  <c r="Y40" i="4" s="1"/>
  <c r="AA40" i="4" s="1"/>
  <c r="T25" i="4"/>
  <c r="Z51" i="3"/>
  <c r="Z49" i="3"/>
  <c r="Z50" i="3"/>
  <c r="Z48" i="3"/>
  <c r="Z47" i="3"/>
  <c r="Z46" i="3"/>
  <c r="Z45" i="3"/>
  <c r="Z44" i="3"/>
  <c r="Z40" i="3"/>
  <c r="Z25" i="3"/>
  <c r="Z8" i="3"/>
  <c r="Y50" i="3"/>
  <c r="Y48" i="3"/>
  <c r="U47" i="3"/>
  <c r="Y47" i="3" s="1"/>
  <c r="U44" i="3"/>
  <c r="V44" i="3" s="1"/>
  <c r="U40" i="3"/>
  <c r="Y40" i="3" s="1"/>
  <c r="V48" i="3"/>
  <c r="V46" i="3"/>
  <c r="V45" i="3"/>
  <c r="V43" i="3"/>
  <c r="V42" i="3"/>
  <c r="V39" i="3"/>
  <c r="V38" i="3"/>
  <c r="V37" i="3"/>
  <c r="V36" i="3"/>
  <c r="V35" i="3"/>
  <c r="V24" i="3"/>
  <c r="V23" i="3"/>
  <c r="V22" i="3"/>
  <c r="V21" i="3"/>
  <c r="V20" i="3"/>
  <c r="V19" i="3"/>
  <c r="U26" i="3"/>
  <c r="U8" i="3"/>
  <c r="U25" i="3" s="1"/>
  <c r="U26" i="1"/>
  <c r="T26" i="1"/>
  <c r="T8" i="3"/>
  <c r="V8" i="3" s="1"/>
  <c r="T25" i="3"/>
  <c r="T26" i="3"/>
  <c r="T47" i="3"/>
  <c r="T44" i="3"/>
  <c r="T40" i="3"/>
  <c r="V40" i="3" s="1"/>
  <c r="U47" i="1"/>
  <c r="U47" i="4" s="1"/>
  <c r="Y47" i="4" s="1"/>
  <c r="AA47" i="4" s="1"/>
  <c r="T47" i="1"/>
  <c r="T47" i="4" s="1"/>
  <c r="V47" i="4" s="1"/>
  <c r="U44" i="1"/>
  <c r="U44" i="4" s="1"/>
  <c r="Y44" i="4" s="1"/>
  <c r="AA44" i="4" s="1"/>
  <c r="T44" i="1"/>
  <c r="T44" i="4" s="1"/>
  <c r="U40" i="1"/>
  <c r="T40" i="1"/>
  <c r="U8" i="1"/>
  <c r="U25" i="1" s="1"/>
  <c r="T8" i="1"/>
  <c r="T25" i="1" s="1"/>
  <c r="V25" i="4" l="1"/>
  <c r="V44" i="4"/>
  <c r="T40" i="4"/>
  <c r="V40" i="4" s="1"/>
  <c r="V8" i="4"/>
  <c r="V47" i="3"/>
  <c r="V26" i="3"/>
  <c r="Y44" i="3"/>
  <c r="V25" i="3"/>
  <c r="Y25" i="3"/>
  <c r="T49" i="1"/>
  <c r="T49" i="4" s="1"/>
  <c r="U49" i="1"/>
  <c r="T51" i="1"/>
  <c r="T51" i="4" s="1"/>
  <c r="U49" i="3"/>
  <c r="Y49" i="3" s="1"/>
  <c r="T49" i="3"/>
  <c r="T51" i="3"/>
  <c r="U51" i="1" l="1"/>
  <c r="U51" i="4" s="1"/>
  <c r="Y51" i="4" s="1"/>
  <c r="AA51" i="4" s="1"/>
  <c r="U49" i="4"/>
  <c r="Y49" i="4" s="1"/>
  <c r="AA49" i="4" s="1"/>
  <c r="V49" i="4"/>
  <c r="U51" i="3"/>
  <c r="V49" i="3"/>
  <c r="V51" i="4" l="1"/>
  <c r="V51" i="3"/>
  <c r="Y51" i="3"/>
  <c r="Q8" i="4" l="1"/>
  <c r="Q25" i="4" l="1"/>
  <c r="R8" i="4"/>
  <c r="Y25" i="4" l="1"/>
  <c r="AA25" i="4" s="1"/>
  <c r="R25" i="4"/>
  <c r="Y51" i="1" l="1"/>
  <c r="Y50" i="1"/>
  <c r="Y49" i="1"/>
  <c r="Y48" i="1"/>
  <c r="Y47" i="1"/>
  <c r="Y44" i="1"/>
  <c r="Y40" i="1"/>
  <c r="Y25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8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8" i="1"/>
  <c r="B19" i="5"/>
  <c r="B16" i="5"/>
  <c r="B15" i="5"/>
  <c r="B24" i="6" l="1"/>
  <c r="X49" i="1" l="1"/>
  <c r="Z48" i="1"/>
  <c r="Z47" i="1"/>
  <c r="Z44" i="1"/>
  <c r="Z40" i="1"/>
  <c r="X49" i="3"/>
  <c r="Z25" i="1"/>
  <c r="X49" i="4"/>
  <c r="X51" i="4" s="1"/>
  <c r="Z51" i="4" s="1"/>
  <c r="Z48" i="4"/>
  <c r="Z47" i="4"/>
  <c r="Z44" i="4"/>
  <c r="Z40" i="4"/>
  <c r="Z25" i="4"/>
  <c r="Z49" i="4" l="1"/>
  <c r="X51" i="3"/>
  <c r="Z49" i="1"/>
  <c r="X51" i="1"/>
  <c r="Z51" i="1" s="1"/>
  <c r="D24" i="6"/>
  <c r="B13" i="5" s="1"/>
  <c r="D18" i="6"/>
  <c r="E18" i="6" s="1"/>
  <c r="F10" i="6"/>
  <c r="E10" i="6"/>
  <c r="D10" i="6"/>
  <c r="C10" i="6"/>
  <c r="B10" i="6"/>
  <c r="G8" i="6"/>
  <c r="G7" i="6"/>
  <c r="G6" i="6"/>
  <c r="H20" i="6" l="1"/>
  <c r="I20" i="6" s="1"/>
  <c r="H21" i="6"/>
  <c r="I21" i="6" s="1"/>
  <c r="G10" i="6"/>
  <c r="H22" i="6"/>
  <c r="I22" i="6" s="1"/>
  <c r="E24" i="6"/>
  <c r="B14" i="5" s="1"/>
  <c r="F24" i="6"/>
  <c r="G24" i="6"/>
  <c r="C24" i="6"/>
  <c r="B12" i="5" s="1"/>
  <c r="H24" i="6" l="1"/>
  <c r="I24" i="6" s="1"/>
  <c r="B17" i="5"/>
  <c r="B20" i="5" s="1"/>
  <c r="B10" i="5"/>
</calcChain>
</file>

<file path=xl/sharedStrings.xml><?xml version="1.0" encoding="utf-8"?>
<sst xmlns="http://schemas.openxmlformats.org/spreadsheetml/2006/main" count="317" uniqueCount="123">
  <si>
    <t>ORIGINAL BUDGET MARCH 2016</t>
  </si>
  <si>
    <t>TOTAL ORIGINAL</t>
  </si>
  <si>
    <t>Budget</t>
  </si>
  <si>
    <t>Simavi</t>
  </si>
  <si>
    <t>Solidaridad</t>
  </si>
  <si>
    <t>Healthy Entrepreneurs</t>
  </si>
  <si>
    <t>TOTAL</t>
  </si>
  <si>
    <t>REVISED BUDGET      JUNE 2020</t>
  </si>
  <si>
    <t>AUDITED EXPENDITURES</t>
  </si>
  <si>
    <t>Variance</t>
  </si>
  <si>
    <t>2016-2020</t>
  </si>
  <si>
    <t>TOTAL EXPENSES</t>
  </si>
  <si>
    <t>Audited</t>
  </si>
  <si>
    <t>CONSOLIDATED</t>
  </si>
  <si>
    <t>Project Title: THE GOLDEN LINE</t>
  </si>
  <si>
    <t>Current Reporting Period: January 2016 to December 2019</t>
  </si>
  <si>
    <t>Reporting Currency: EURO</t>
  </si>
  <si>
    <t>TOTAL GOLDEN LINE</t>
  </si>
  <si>
    <t>BUDGET LINE</t>
  </si>
  <si>
    <t>Approved Original Budget</t>
  </si>
  <si>
    <t>Audited Expenditures</t>
  </si>
  <si>
    <t>Variance 2016</t>
  </si>
  <si>
    <t>Approved Revised Budget</t>
  </si>
  <si>
    <t>Variance 2017</t>
  </si>
  <si>
    <t>Variance 2018</t>
  </si>
  <si>
    <t>Variance 2019</t>
  </si>
  <si>
    <t>Variance 2020</t>
  </si>
  <si>
    <t>Total ORIGINAL Budget 2016-2020</t>
  </si>
  <si>
    <t>Audited Expenditures 2016-2020</t>
  </si>
  <si>
    <t>Variance 2016 -2020 (Original budget versus expenditures)</t>
  </si>
  <si>
    <t>% burn rate</t>
  </si>
  <si>
    <t>Outcome 1: Women have improved working conditions within gold mines</t>
  </si>
  <si>
    <t>1.1.1</t>
  </si>
  <si>
    <t># ASG miners that aligned their policies with the FT/FM in support of women's needs and rights</t>
  </si>
  <si>
    <t>1.1.2</t>
  </si>
  <si>
    <t># ASG miners  that adapted operational procedures in line with FT/FM in support of women's needs and rights</t>
  </si>
  <si>
    <t>1.2.1</t>
  </si>
  <si>
    <t>Assessments of local and national policies conducted</t>
  </si>
  <si>
    <t>1.2.2</t>
  </si>
  <si>
    <t># local or national gender sensitive ASGM policies being developed</t>
  </si>
  <si>
    <t>1.2.3</t>
  </si>
  <si>
    <t># local or national gender sensitive ASGM policies finalised and approved</t>
  </si>
  <si>
    <t>1.3.1</t>
  </si>
  <si>
    <t># of gold buyers with secured sourcing commitments for gold produced in the project</t>
  </si>
  <si>
    <t>1.3.2</t>
  </si>
  <si>
    <t># of market players that have attended meetings or received information about responsible gold in support of women's needs and rights</t>
  </si>
  <si>
    <t>1.4.1</t>
  </si>
  <si>
    <t># of new credit products available to ASG miners</t>
  </si>
  <si>
    <t>1.4.2</t>
  </si>
  <si>
    <t># of ASG miners that use new financial instruments for ASGMS</t>
  </si>
  <si>
    <t>1.1 Gold mines operate according to fair mining practices in support of women's needs and rights</t>
  </si>
  <si>
    <t>1.2 Gender-sensitive ASG mining policies are in place at local and national levels</t>
  </si>
  <si>
    <t>1. 3 Market players demand responsible gold in support of women's needs and rights</t>
  </si>
  <si>
    <t xml:space="preserve"> 1.4 ASG mines have access to credit to implement fair mining practices</t>
  </si>
  <si>
    <t>1. 5 Women in mines have improved positions</t>
  </si>
  <si>
    <t>Women in mines have improved positions</t>
  </si>
  <si>
    <t>1.1.0 Objective 1 Supporting costs</t>
  </si>
  <si>
    <t>Objective 1 Supporting costs</t>
  </si>
  <si>
    <t>TOTAL OUTCOME 1</t>
  </si>
  <si>
    <t>Outcome 2: Women in mining communities have increased abilities to engage in economic activities</t>
  </si>
  <si>
    <t>2.1.1</t>
  </si>
  <si>
    <t>% of women that have adopted healthier behaviour in their daily lives (use of contraceptives, MHM, ANC,..)</t>
  </si>
  <si>
    <t>2.1.2</t>
  </si>
  <si>
    <t>% of SRH facilities that increased their compliance to the (national) quality standard in the intervention areas</t>
  </si>
  <si>
    <t>2.2.1</t>
  </si>
  <si>
    <t>% of women that indicate to have more time available to spend on economic activities</t>
  </si>
  <si>
    <t>2.2.2</t>
  </si>
  <si>
    <t>% community acceptance on women to decide on family planning</t>
  </si>
  <si>
    <t>2.2.3</t>
  </si>
  <si>
    <t>% of women who feel more productive during their periods</t>
  </si>
  <si>
    <t>2.3.1</t>
  </si>
  <si>
    <t>Acceptance in the community for women to co-decide on family planning</t>
  </si>
  <si>
    <t>2.3.2</t>
  </si>
  <si>
    <t>% community leaders that have demonstrated to be supportive to equal opportunities for women</t>
  </si>
  <si>
    <t>2.1 Women in mining communities have improved SRHR</t>
  </si>
  <si>
    <t>2.2 Mining communities, especially men, recognise the importance of gender equality</t>
  </si>
  <si>
    <t>2.3 Effective national lobby for women-friendly health services</t>
  </si>
  <si>
    <t>Effective national lobby for women-friendly health services</t>
  </si>
  <si>
    <t>2.4 Women have increased access to and control over resources</t>
  </si>
  <si>
    <t>Women have increased access to and control over resourcess</t>
  </si>
  <si>
    <t>2.2.0 Objective 2 Supporting costs</t>
  </si>
  <si>
    <t>TOTAL OUTCOME 2</t>
  </si>
  <si>
    <t xml:space="preserve">3.1.0 Monitoring and Evaluation </t>
  </si>
  <si>
    <t>3.2.0 PME Supporting costs</t>
  </si>
  <si>
    <t>M&amp;E including external evaluators / auditors</t>
  </si>
  <si>
    <t>TOTAL PME COSTS</t>
  </si>
  <si>
    <t>3.3.0 CSO capacity building</t>
  </si>
  <si>
    <t>3.3.1 CSO capacity building supporting costs</t>
  </si>
  <si>
    <t>TOTAL CSO CAPACITY BUILDING COSTS</t>
  </si>
  <si>
    <t>3.4.0 Programme support The Netherlands</t>
  </si>
  <si>
    <t>TOTAL OTHER COSTS</t>
  </si>
  <si>
    <t>GRAND TOTAL</t>
  </si>
  <si>
    <t>ORIGINAL GRAND TOTAL BUDGET MARCH 2016</t>
  </si>
  <si>
    <t>GHANA</t>
  </si>
  <si>
    <t>2016 GHANA</t>
  </si>
  <si>
    <t>2017 GHANA</t>
  </si>
  <si>
    <t>2018 GHANA</t>
  </si>
  <si>
    <t>2019 GHANA</t>
  </si>
  <si>
    <t>2020 GHANA</t>
  </si>
  <si>
    <t>TOTAL GHANA</t>
  </si>
  <si>
    <t>% bun rate</t>
  </si>
  <si>
    <t>TANZANIA</t>
  </si>
  <si>
    <t>2016 TANZANIA</t>
  </si>
  <si>
    <t>2017 TANZANIA</t>
  </si>
  <si>
    <t>2018 TANZANIA</t>
  </si>
  <si>
    <t>2019 TANZANIA</t>
  </si>
  <si>
    <t>2020 TANZANIA</t>
  </si>
  <si>
    <t>TOTAL TANZANIA</t>
  </si>
  <si>
    <t>Liquidity overview</t>
  </si>
  <si>
    <t>installments 2016</t>
  </si>
  <si>
    <t>installments dec 2016</t>
  </si>
  <si>
    <t>installments jan 2017</t>
  </si>
  <si>
    <t>installment Dec 2017</t>
  </si>
  <si>
    <t>Installment April 2019</t>
  </si>
  <si>
    <t>Installment January 2020</t>
  </si>
  <si>
    <t>Total Disbursements 2016-2020</t>
  </si>
  <si>
    <t>Expenditures 2016</t>
  </si>
  <si>
    <t>Expenditures 2017</t>
  </si>
  <si>
    <t>Expenditures 2018</t>
  </si>
  <si>
    <t>Expenditures 2019</t>
  </si>
  <si>
    <t>Expenditures 2020</t>
  </si>
  <si>
    <t>Expected Funds available 2021</t>
  </si>
  <si>
    <t>Actual Funds Request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</si>
</sst>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-* #,##0_-;_-* #,##0\-;_-* &quot;-&quot;??_-;_-@_-"/>
    <numFmt numFmtId="165" formatCode="&quot;€&quot;\ #,##0"/>
  </numFmts>
  <fonts count="19">
    <font>
      <sz val="11"/>
      <color theme="1"/>
      <name val="Corbel"/>
      <family val="2"/>
    </font>
    <font>
      <sz val="11"/>
      <color theme="1"/>
      <name val="Corbel"/>
      <family val="2"/>
    </font>
    <font>
      <sz val="11"/>
      <color rgb="FFFF0000"/>
      <name val="Corbel"/>
      <family val="2"/>
    </font>
    <font>
      <b/>
      <sz val="11"/>
      <color theme="1"/>
      <name val="Corbel"/>
      <family val="2"/>
    </font>
    <font>
      <sz val="11"/>
      <color theme="1"/>
      <name val="Calibri"/>
      <family val="2"/>
      <scheme val="minor"/>
    </font>
    <font>
      <sz val="12"/>
      <color theme="1"/>
      <name val="Corbel"/>
      <family val="2"/>
    </font>
    <font>
      <b/>
      <sz val="14"/>
      <color theme="1"/>
      <name val="Corbel"/>
      <family val="2"/>
    </font>
    <font>
      <b/>
      <sz val="16"/>
      <name val="Corbel"/>
      <family val="2"/>
    </font>
    <font>
      <sz val="10"/>
      <name val="Corbel"/>
      <family val="2"/>
    </font>
    <font>
      <b/>
      <sz val="12"/>
      <name val="Corbel"/>
      <family val="2"/>
    </font>
    <font>
      <sz val="11"/>
      <name val="Corbel"/>
      <family val="2"/>
    </font>
    <font>
      <b/>
      <sz val="11"/>
      <color rgb="FF000000"/>
      <name val="Corbel"/>
      <family val="2"/>
    </font>
    <font>
      <b/>
      <sz val="11"/>
      <name val="Corbel"/>
      <family val="2"/>
    </font>
    <font>
      <b/>
      <sz val="12"/>
      <color theme="1"/>
      <name val="Corbel"/>
      <family val="2"/>
    </font>
    <font>
      <sz val="12"/>
      <name val="Corbel"/>
      <family val="2"/>
    </font>
    <font>
      <b/>
      <sz val="11"/>
      <color theme="1"/>
      <name val="Calibri"/>
      <family val="2"/>
      <scheme val="minor"/>
    </font>
    <font>
      <sz val="8"/>
      <name val="Corbel"/>
      <family val="2"/>
    </font>
    <font>
      <b/>
      <i/>
      <sz val="11"/>
      <color theme="1"/>
      <name val="Corbel"/>
      <family val="2"/>
    </font>
    <font>
      <b/>
      <i/>
      <sz val="11"/>
      <color rgb="FF000000"/>
      <name val="Corbel"/>
      <family val="2"/>
    </font>
  </fonts>
  <fills count="13">
    <fill>
      <patternFill patternType="none"/>
    </fill>
    <fill>
      <patternFill patternType="gray125"/>
    </fill>
    <fill>
      <patternFill patternType="solid">
        <fgColor rgb="FFD6DCE4"/>
        <bgColor rgb="FF000000"/>
      </patternFill>
    </fill>
    <fill>
      <patternFill patternType="solid">
        <fgColor rgb="FFBFBFBF"/>
        <bgColor rgb="FF000000"/>
      </patternFill>
    </fill>
    <fill>
      <patternFill patternType="gray0625"/>
    </fill>
    <fill>
      <patternFill patternType="solid">
        <fgColor rgb="FFFFF2CC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dashed">
        <color auto="1"/>
      </right>
      <top style="medium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49">
    <xf numFmtId="0" fontId="0" fillId="0" borderId="0" xfId="0"/>
    <xf numFmtId="3" fontId="5" fillId="4" borderId="6" xfId="0" applyNumberFormat="1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1" xfId="0" applyFont="1" applyBorder="1"/>
    <xf numFmtId="43" fontId="10" fillId="0" borderId="0" xfId="1" applyFont="1" applyFill="1" applyBorder="1"/>
    <xf numFmtId="0" fontId="9" fillId="0" borderId="0" xfId="0" applyFont="1"/>
    <xf numFmtId="43" fontId="2" fillId="0" borderId="0" xfId="1" applyFont="1" applyFill="1" applyBorder="1"/>
    <xf numFmtId="0" fontId="11" fillId="2" borderId="15" xfId="0" applyFont="1" applyFill="1" applyBorder="1" applyAlignment="1">
      <alignment horizontal="center" vertical="center" wrapText="1"/>
    </xf>
    <xf numFmtId="3" fontId="13" fillId="9" borderId="27" xfId="0" applyNumberFormat="1" applyFont="1" applyFill="1" applyBorder="1"/>
    <xf numFmtId="3" fontId="12" fillId="3" borderId="19" xfId="1" applyNumberFormat="1" applyFont="1" applyFill="1" applyBorder="1" applyAlignment="1">
      <alignment horizontal="right" wrapText="1"/>
    </xf>
    <xf numFmtId="3" fontId="0" fillId="4" borderId="6" xfId="0" applyNumberFormat="1" applyFill="1" applyBorder="1" applyAlignment="1">
      <alignment vertical="top" wrapText="1"/>
    </xf>
    <xf numFmtId="0" fontId="10" fillId="4" borderId="7" xfId="0" applyFont="1" applyFill="1" applyBorder="1" applyAlignment="1">
      <alignment vertical="top" wrapText="1"/>
    </xf>
    <xf numFmtId="3" fontId="0" fillId="10" borderId="15" xfId="0" applyNumberFormat="1" applyFill="1" applyBorder="1"/>
    <xf numFmtId="3" fontId="12" fillId="4" borderId="16" xfId="1" applyNumberFormat="1" applyFont="1" applyFill="1" applyBorder="1" applyAlignment="1">
      <alignment horizontal="right" wrapText="1"/>
    </xf>
    <xf numFmtId="0" fontId="10" fillId="4" borderId="8" xfId="0" applyFont="1" applyFill="1" applyBorder="1" applyAlignment="1">
      <alignment vertical="top" wrapText="1"/>
    </xf>
    <xf numFmtId="3" fontId="0" fillId="10" borderId="16" xfId="0" applyNumberFormat="1" applyFill="1" applyBorder="1"/>
    <xf numFmtId="0" fontId="0" fillId="4" borderId="6" xfId="0" applyFill="1" applyBorder="1" applyAlignment="1">
      <alignment vertical="top" wrapText="1"/>
    </xf>
    <xf numFmtId="0" fontId="10" fillId="4" borderId="9" xfId="0" applyFont="1" applyFill="1" applyBorder="1" applyAlignment="1">
      <alignment vertical="top" wrapText="1"/>
    </xf>
    <xf numFmtId="0" fontId="0" fillId="4" borderId="8" xfId="0" applyFill="1" applyBorder="1" applyAlignment="1">
      <alignment vertical="center" wrapText="1"/>
    </xf>
    <xf numFmtId="3" fontId="0" fillId="10" borderId="21" xfId="0" applyNumberFormat="1" applyFill="1" applyBorder="1"/>
    <xf numFmtId="164" fontId="12" fillId="0" borderId="0" xfId="1" applyNumberFormat="1" applyFont="1" applyFill="1" applyBorder="1" applyAlignment="1">
      <alignment horizontal="left" vertical="center" wrapText="1"/>
    </xf>
    <xf numFmtId="164" fontId="12" fillId="0" borderId="10" xfId="1" applyNumberFormat="1" applyFont="1" applyFill="1" applyBorder="1" applyAlignment="1">
      <alignment horizontal="left" vertical="center" wrapText="1"/>
    </xf>
    <xf numFmtId="3" fontId="12" fillId="0" borderId="16" xfId="1" applyNumberFormat="1" applyFont="1" applyFill="1" applyBorder="1" applyAlignment="1">
      <alignment horizontal="right" wrapText="1"/>
    </xf>
    <xf numFmtId="3" fontId="12" fillId="5" borderId="22" xfId="1" applyNumberFormat="1" applyFont="1" applyFill="1" applyBorder="1" applyAlignment="1">
      <alignment horizontal="right" wrapText="1"/>
    </xf>
    <xf numFmtId="3" fontId="12" fillId="5" borderId="23" xfId="1" applyNumberFormat="1" applyFont="1" applyFill="1" applyBorder="1" applyAlignment="1">
      <alignment horizontal="right" wrapText="1"/>
    </xf>
    <xf numFmtId="3" fontId="12" fillId="6" borderId="19" xfId="1" applyNumberFormat="1" applyFont="1" applyFill="1" applyBorder="1" applyAlignment="1">
      <alignment horizontal="right" wrapText="1"/>
    </xf>
    <xf numFmtId="0" fontId="12" fillId="7" borderId="15" xfId="0" applyFont="1" applyFill="1" applyBorder="1" applyAlignment="1">
      <alignment horizontal="left" vertical="center" wrapText="1"/>
    </xf>
    <xf numFmtId="0" fontId="12" fillId="7" borderId="16" xfId="0" applyFont="1" applyFill="1" applyBorder="1" applyAlignment="1">
      <alignment horizontal="left" vertical="center" wrapText="1"/>
    </xf>
    <xf numFmtId="3" fontId="12" fillId="7" borderId="16" xfId="0" applyNumberFormat="1" applyFont="1" applyFill="1" applyBorder="1" applyAlignment="1">
      <alignment horizontal="right" wrapText="1"/>
    </xf>
    <xf numFmtId="3" fontId="12" fillId="3" borderId="15" xfId="1" applyNumberFormat="1" applyFont="1" applyFill="1" applyBorder="1" applyAlignment="1">
      <alignment horizontal="right" wrapText="1"/>
    </xf>
    <xf numFmtId="3" fontId="5" fillId="4" borderId="6" xfId="0" applyNumberFormat="1" applyFont="1" applyFill="1" applyBorder="1" applyAlignment="1">
      <alignment wrapText="1"/>
    </xf>
    <xf numFmtId="0" fontId="14" fillId="4" borderId="7" xfId="0" applyFont="1" applyFill="1" applyBorder="1" applyAlignment="1">
      <alignment vertical="top" wrapText="1"/>
    </xf>
    <xf numFmtId="3" fontId="10" fillId="10" borderId="25" xfId="1" applyNumberFormat="1" applyFont="1" applyFill="1" applyBorder="1" applyAlignment="1">
      <alignment horizontal="right" wrapText="1"/>
    </xf>
    <xf numFmtId="3" fontId="12" fillId="4" borderId="25" xfId="1" applyNumberFormat="1" applyFont="1" applyFill="1" applyBorder="1" applyAlignment="1">
      <alignment horizontal="right" wrapText="1"/>
    </xf>
    <xf numFmtId="0" fontId="14" fillId="4" borderId="8" xfId="0" applyFont="1" applyFill="1" applyBorder="1" applyAlignment="1">
      <alignment vertical="top" wrapText="1"/>
    </xf>
    <xf numFmtId="164" fontId="12" fillId="0" borderId="17" xfId="1" applyNumberFormat="1" applyFont="1" applyFill="1" applyBorder="1" applyAlignment="1">
      <alignment horizontal="left" vertical="top" wrapText="1"/>
    </xf>
    <xf numFmtId="164" fontId="12" fillId="0" borderId="18" xfId="1" applyNumberFormat="1" applyFont="1" applyFill="1" applyBorder="1" applyAlignment="1">
      <alignment horizontal="left" vertical="top" wrapText="1"/>
    </xf>
    <xf numFmtId="3" fontId="12" fillId="0" borderId="25" xfId="1" applyNumberFormat="1" applyFont="1" applyFill="1" applyBorder="1" applyAlignment="1">
      <alignment horizontal="right" wrapText="1"/>
    </xf>
    <xf numFmtId="3" fontId="12" fillId="5" borderId="12" xfId="1" applyNumberFormat="1" applyFont="1" applyFill="1" applyBorder="1" applyAlignment="1">
      <alignment vertical="top" wrapText="1"/>
    </xf>
    <xf numFmtId="3" fontId="12" fillId="6" borderId="19" xfId="2" applyNumberFormat="1" applyFont="1" applyFill="1" applyBorder="1" applyAlignment="1">
      <alignment horizontal="right" wrapText="1"/>
    </xf>
    <xf numFmtId="0" fontId="12" fillId="7" borderId="19" xfId="0" applyFont="1" applyFill="1" applyBorder="1" applyAlignment="1">
      <alignment horizontal="left" vertical="center" wrapText="1"/>
    </xf>
    <xf numFmtId="3" fontId="12" fillId="7" borderId="19" xfId="0" applyNumberFormat="1" applyFont="1" applyFill="1" applyBorder="1" applyAlignment="1">
      <alignment horizontal="right" wrapText="1"/>
    </xf>
    <xf numFmtId="0" fontId="12" fillId="0" borderId="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3" fontId="12" fillId="0" borderId="20" xfId="0" applyNumberFormat="1" applyFont="1" applyBorder="1" applyAlignment="1">
      <alignment horizontal="center" vertical="center"/>
    </xf>
    <xf numFmtId="0" fontId="12" fillId="7" borderId="21" xfId="0" applyFont="1" applyFill="1" applyBorder="1" applyAlignment="1">
      <alignment horizontal="left" vertical="center" wrapText="1"/>
    </xf>
    <xf numFmtId="3" fontId="12" fillId="7" borderId="21" xfId="0" applyNumberFormat="1" applyFont="1" applyFill="1" applyBorder="1" applyAlignment="1">
      <alignment horizontal="right" vertical="center" wrapText="1"/>
    </xf>
    <xf numFmtId="3" fontId="12" fillId="6" borderId="24" xfId="1" applyNumberFormat="1" applyFont="1" applyFill="1" applyBorder="1" applyAlignment="1">
      <alignment vertical="top" wrapText="1"/>
    </xf>
    <xf numFmtId="3" fontId="12" fillId="6" borderId="5" xfId="1" applyNumberFormat="1" applyFont="1" applyFill="1" applyBorder="1" applyAlignment="1">
      <alignment vertical="top" wrapText="1"/>
    </xf>
    <xf numFmtId="0" fontId="10" fillId="7" borderId="19" xfId="0" applyFont="1" applyFill="1" applyBorder="1" applyAlignment="1">
      <alignment horizontal="left" vertical="center" wrapText="1"/>
    </xf>
    <xf numFmtId="3" fontId="12" fillId="7" borderId="26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left" vertical="center" wrapText="1"/>
    </xf>
    <xf numFmtId="3" fontId="10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wrapText="1"/>
    </xf>
    <xf numFmtId="3" fontId="0" fillId="0" borderId="0" xfId="0" applyNumberFormat="1" applyAlignment="1">
      <alignment horizontal="right"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wrapText="1"/>
    </xf>
    <xf numFmtId="3" fontId="10" fillId="10" borderId="16" xfId="1" applyNumberFormat="1" applyFont="1" applyFill="1" applyBorder="1" applyAlignment="1">
      <alignment horizontal="right" wrapText="1"/>
    </xf>
    <xf numFmtId="0" fontId="10" fillId="11" borderId="19" xfId="0" applyFont="1" applyFill="1" applyBorder="1" applyAlignment="1">
      <alignment horizontal="left" vertical="center" wrapText="1"/>
    </xf>
    <xf numFmtId="0" fontId="12" fillId="11" borderId="19" xfId="0" applyFont="1" applyFill="1" applyBorder="1" applyAlignment="1">
      <alignment horizontal="left" vertical="center" wrapText="1"/>
    </xf>
    <xf numFmtId="0" fontId="0" fillId="12" borderId="0" xfId="0" applyFill="1"/>
    <xf numFmtId="3" fontId="12" fillId="11" borderId="26" xfId="0" applyNumberFormat="1" applyFont="1" applyFill="1" applyBorder="1" applyAlignment="1">
      <alignment horizontal="right" wrapText="1"/>
    </xf>
    <xf numFmtId="165" fontId="0" fillId="0" borderId="0" xfId="0" applyNumberFormat="1"/>
    <xf numFmtId="0" fontId="3" fillId="0" borderId="0" xfId="0" applyFont="1"/>
    <xf numFmtId="165" fontId="3" fillId="0" borderId="0" xfId="0" applyNumberFormat="1" applyFont="1"/>
    <xf numFmtId="0" fontId="15" fillId="0" borderId="0" xfId="0" applyFont="1"/>
    <xf numFmtId="0" fontId="15" fillId="0" borderId="3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3" fontId="0" fillId="0" borderId="0" xfId="0" applyNumberFormat="1"/>
    <xf numFmtId="3" fontId="0" fillId="0" borderId="31" xfId="0" applyNumberFormat="1" applyBorder="1"/>
    <xf numFmtId="3" fontId="15" fillId="0" borderId="32" xfId="0" applyNumberFormat="1" applyFont="1" applyBorder="1"/>
    <xf numFmtId="3" fontId="15" fillId="0" borderId="31" xfId="0" applyNumberFormat="1" applyFont="1" applyBorder="1"/>
    <xf numFmtId="3" fontId="15" fillId="0" borderId="0" xfId="0" applyNumberFormat="1" applyFont="1"/>
    <xf numFmtId="3" fontId="15" fillId="0" borderId="33" xfId="0" applyNumberFormat="1" applyFont="1" applyBorder="1"/>
    <xf numFmtId="3" fontId="15" fillId="0" borderId="34" xfId="0" applyNumberFormat="1" applyFont="1" applyBorder="1"/>
    <xf numFmtId="3" fontId="15" fillId="0" borderId="35" xfId="0" applyNumberFormat="1" applyFont="1" applyBorder="1"/>
    <xf numFmtId="0" fontId="3" fillId="0" borderId="32" xfId="0" applyFont="1" applyBorder="1" applyAlignment="1">
      <alignment horizontal="center" vertical="center"/>
    </xf>
    <xf numFmtId="0" fontId="0" fillId="0" borderId="32" xfId="0" applyBorder="1"/>
    <xf numFmtId="3" fontId="0" fillId="0" borderId="32" xfId="0" applyNumberFormat="1" applyBorder="1"/>
    <xf numFmtId="3" fontId="0" fillId="0" borderId="35" xfId="0" applyNumberFormat="1" applyBorder="1"/>
    <xf numFmtId="0" fontId="15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0" fillId="0" borderId="37" xfId="0" applyBorder="1"/>
    <xf numFmtId="3" fontId="0" fillId="0" borderId="37" xfId="0" applyNumberFormat="1" applyBorder="1"/>
    <xf numFmtId="3" fontId="15" fillId="0" borderId="37" xfId="0" applyNumberFormat="1" applyFont="1" applyBorder="1"/>
    <xf numFmtId="3" fontId="15" fillId="0" borderId="38" xfId="0" applyNumberFormat="1" applyFont="1" applyBorder="1"/>
    <xf numFmtId="0" fontId="3" fillId="0" borderId="30" xfId="0" applyFont="1" applyBorder="1" applyAlignment="1">
      <alignment horizontal="center" vertical="center"/>
    </xf>
    <xf numFmtId="0" fontId="17" fillId="0" borderId="0" xfId="0" applyFont="1"/>
    <xf numFmtId="165" fontId="17" fillId="0" borderId="0" xfId="0" applyNumberFormat="1" applyFont="1"/>
    <xf numFmtId="0" fontId="18" fillId="2" borderId="15" xfId="0" applyFont="1" applyFill="1" applyBorder="1" applyAlignment="1">
      <alignment horizontal="center" vertical="center" wrapText="1"/>
    </xf>
    <xf numFmtId="9" fontId="0" fillId="0" borderId="0" xfId="0" applyNumberFormat="1"/>
    <xf numFmtId="9" fontId="7" fillId="0" borderId="0" xfId="0" applyNumberFormat="1" applyFont="1" applyAlignment="1">
      <alignment wrapText="1"/>
    </xf>
    <xf numFmtId="9" fontId="10" fillId="0" borderId="0" xfId="1" applyNumberFormat="1" applyFont="1" applyFill="1" applyBorder="1"/>
    <xf numFmtId="9" fontId="9" fillId="0" borderId="0" xfId="0" applyNumberFormat="1" applyFont="1"/>
    <xf numFmtId="9" fontId="11" fillId="2" borderId="15" xfId="0" applyNumberFormat="1" applyFont="1" applyFill="1" applyBorder="1" applyAlignment="1">
      <alignment horizontal="center" vertical="center" wrapText="1"/>
    </xf>
    <xf numFmtId="9" fontId="12" fillId="3" borderId="19" xfId="1" applyNumberFormat="1" applyFont="1" applyFill="1" applyBorder="1" applyAlignment="1">
      <alignment horizontal="right" wrapText="1"/>
    </xf>
    <xf numFmtId="9" fontId="12" fillId="4" borderId="16" xfId="1" applyNumberFormat="1" applyFont="1" applyFill="1" applyBorder="1" applyAlignment="1">
      <alignment horizontal="right" wrapText="1"/>
    </xf>
    <xf numFmtId="9" fontId="12" fillId="0" borderId="16" xfId="1" applyNumberFormat="1" applyFont="1" applyFill="1" applyBorder="1" applyAlignment="1">
      <alignment horizontal="right" wrapText="1"/>
    </xf>
    <xf numFmtId="9" fontId="12" fillId="5" borderId="22" xfId="1" applyNumberFormat="1" applyFont="1" applyFill="1" applyBorder="1" applyAlignment="1">
      <alignment horizontal="right" wrapText="1"/>
    </xf>
    <xf numFmtId="9" fontId="12" fillId="5" borderId="23" xfId="1" applyNumberFormat="1" applyFont="1" applyFill="1" applyBorder="1" applyAlignment="1">
      <alignment horizontal="right" wrapText="1"/>
    </xf>
    <xf numFmtId="9" fontId="12" fillId="6" borderId="19" xfId="1" applyNumberFormat="1" applyFont="1" applyFill="1" applyBorder="1" applyAlignment="1">
      <alignment horizontal="right" wrapText="1"/>
    </xf>
    <xf numFmtId="9" fontId="12" fillId="7" borderId="16" xfId="0" applyNumberFormat="1" applyFont="1" applyFill="1" applyBorder="1" applyAlignment="1">
      <alignment horizontal="right" wrapText="1"/>
    </xf>
    <xf numFmtId="9" fontId="12" fillId="3" borderId="15" xfId="1" applyNumberFormat="1" applyFont="1" applyFill="1" applyBorder="1" applyAlignment="1">
      <alignment horizontal="right" wrapText="1"/>
    </xf>
    <xf numFmtId="9" fontId="12" fillId="0" borderId="25" xfId="1" applyNumberFormat="1" applyFont="1" applyFill="1" applyBorder="1" applyAlignment="1">
      <alignment horizontal="right" wrapText="1"/>
    </xf>
    <xf numFmtId="9" fontId="12" fillId="5" borderId="12" xfId="1" applyNumberFormat="1" applyFont="1" applyFill="1" applyBorder="1" applyAlignment="1">
      <alignment vertical="top" wrapText="1"/>
    </xf>
    <xf numFmtId="9" fontId="12" fillId="6" borderId="19" xfId="2" applyNumberFormat="1" applyFont="1" applyFill="1" applyBorder="1" applyAlignment="1">
      <alignment horizontal="right" wrapText="1"/>
    </xf>
    <xf numFmtId="9" fontId="12" fillId="7" borderId="19" xfId="0" applyNumberFormat="1" applyFont="1" applyFill="1" applyBorder="1" applyAlignment="1">
      <alignment horizontal="right" wrapText="1"/>
    </xf>
    <xf numFmtId="9" fontId="12" fillId="0" borderId="20" xfId="0" applyNumberFormat="1" applyFont="1" applyBorder="1" applyAlignment="1">
      <alignment horizontal="center" vertical="center"/>
    </xf>
    <xf numFmtId="9" fontId="12" fillId="7" borderId="21" xfId="0" applyNumberFormat="1" applyFont="1" applyFill="1" applyBorder="1" applyAlignment="1">
      <alignment horizontal="right" vertical="center" wrapText="1"/>
    </xf>
    <xf numFmtId="9" fontId="12" fillId="6" borderId="24" xfId="1" applyNumberFormat="1" applyFont="1" applyFill="1" applyBorder="1" applyAlignment="1">
      <alignment vertical="top" wrapText="1"/>
    </xf>
    <xf numFmtId="9" fontId="12" fillId="6" borderId="5" xfId="1" applyNumberFormat="1" applyFont="1" applyFill="1" applyBorder="1" applyAlignment="1">
      <alignment vertical="top" wrapText="1"/>
    </xf>
    <xf numFmtId="9" fontId="12" fillId="7" borderId="26" xfId="0" applyNumberFormat="1" applyFont="1" applyFill="1" applyBorder="1" applyAlignment="1">
      <alignment horizontal="right" wrapText="1"/>
    </xf>
    <xf numFmtId="9" fontId="10" fillId="0" borderId="0" xfId="0" applyNumberFormat="1" applyFont="1" applyAlignment="1">
      <alignment horizontal="right" wrapText="1"/>
    </xf>
    <xf numFmtId="9" fontId="12" fillId="11" borderId="26" xfId="0" applyNumberFormat="1" applyFont="1" applyFill="1" applyBorder="1" applyAlignment="1">
      <alignment horizontal="right" wrapText="1"/>
    </xf>
    <xf numFmtId="9" fontId="3" fillId="0" borderId="0" xfId="0" applyNumberFormat="1" applyFont="1" applyAlignment="1">
      <alignment horizontal="right" wrapText="1"/>
    </xf>
    <xf numFmtId="9" fontId="0" fillId="0" borderId="0" xfId="0" applyNumberFormat="1" applyAlignment="1">
      <alignment wrapText="1"/>
    </xf>
    <xf numFmtId="9" fontId="3" fillId="0" borderId="0" xfId="0" applyNumberFormat="1" applyFont="1" applyAlignment="1">
      <alignment wrapText="1"/>
    </xf>
    <xf numFmtId="9" fontId="0" fillId="0" borderId="0" xfId="0" applyNumberFormat="1" applyAlignment="1">
      <alignment horizontal="left" vertical="center" wrapText="1"/>
    </xf>
    <xf numFmtId="0" fontId="3" fillId="0" borderId="40" xfId="0" applyFont="1" applyBorder="1"/>
    <xf numFmtId="165" fontId="3" fillId="0" borderId="41" xfId="0" applyNumberFormat="1" applyFont="1" applyBorder="1"/>
    <xf numFmtId="0" fontId="1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64" fontId="12" fillId="6" borderId="4" xfId="1" applyNumberFormat="1" applyFont="1" applyFill="1" applyBorder="1" applyAlignment="1">
      <alignment horizontal="left" vertical="top" wrapText="1" indent="6"/>
    </xf>
    <xf numFmtId="164" fontId="12" fillId="6" borderId="5" xfId="1" applyNumberFormat="1" applyFont="1" applyFill="1" applyBorder="1" applyAlignment="1">
      <alignment horizontal="left" vertical="top" wrapText="1" indent="6"/>
    </xf>
    <xf numFmtId="164" fontId="12" fillId="5" borderId="13" xfId="1" applyNumberFormat="1" applyFont="1" applyFill="1" applyBorder="1" applyAlignment="1">
      <alignment horizontal="left" vertical="top" wrapText="1" indent="6"/>
    </xf>
    <xf numFmtId="164" fontId="12" fillId="5" borderId="14" xfId="1" applyNumberFormat="1" applyFont="1" applyFill="1" applyBorder="1" applyAlignment="1">
      <alignment horizontal="left" vertical="top" wrapText="1" indent="6"/>
    </xf>
    <xf numFmtId="164" fontId="12" fillId="6" borderId="13" xfId="1" applyNumberFormat="1" applyFont="1" applyFill="1" applyBorder="1" applyAlignment="1">
      <alignment horizontal="left" vertical="top" wrapText="1" indent="6"/>
    </xf>
    <xf numFmtId="164" fontId="12" fillId="6" borderId="14" xfId="1" applyNumberFormat="1" applyFont="1" applyFill="1" applyBorder="1" applyAlignment="1">
      <alignment horizontal="left" vertical="top" wrapText="1" indent="6"/>
    </xf>
    <xf numFmtId="0" fontId="6" fillId="8" borderId="39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64" fontId="12" fillId="3" borderId="4" xfId="1" applyNumberFormat="1" applyFont="1" applyFill="1" applyBorder="1" applyAlignment="1">
      <alignment horizontal="left" vertical="center" wrapText="1"/>
    </xf>
    <xf numFmtId="164" fontId="12" fillId="3" borderId="5" xfId="1" applyNumberFormat="1" applyFont="1" applyFill="1" applyBorder="1" applyAlignment="1">
      <alignment horizontal="left" vertical="center" wrapText="1"/>
    </xf>
    <xf numFmtId="164" fontId="12" fillId="5" borderId="11" xfId="1" applyNumberFormat="1" applyFont="1" applyFill="1" applyBorder="1" applyAlignment="1">
      <alignment horizontal="left" vertical="top" wrapText="1" indent="6"/>
    </xf>
    <xf numFmtId="164" fontId="12" fillId="5" borderId="12" xfId="1" applyNumberFormat="1" applyFont="1" applyFill="1" applyBorder="1" applyAlignment="1">
      <alignment horizontal="left" vertical="top" wrapText="1" indent="6"/>
    </xf>
    <xf numFmtId="164" fontId="12" fillId="3" borderId="4" xfId="1" applyNumberFormat="1" applyFont="1" applyFill="1" applyBorder="1" applyAlignment="1">
      <alignment horizontal="left" vertical="top" wrapText="1"/>
    </xf>
    <xf numFmtId="164" fontId="12" fillId="3" borderId="5" xfId="1" applyNumberFormat="1" applyFont="1" applyFill="1" applyBorder="1" applyAlignment="1">
      <alignment horizontal="left" vertical="top" wrapText="1"/>
    </xf>
    <xf numFmtId="0" fontId="6" fillId="8" borderId="4" xfId="0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</cellXfs>
  <cellStyles count="3">
    <cellStyle name="Comma" xfId="1" builtinId="3"/>
    <cellStyle name="Comma 2" xfId="2" xr:uid="{1C957E5C-EEE1-42B1-AD62-CDCEC47BBB3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3174C-A4D2-4E53-8AD9-FF0D2C329947}">
  <dimension ref="A2:J25"/>
  <sheetViews>
    <sheetView workbookViewId="0">
      <selection activeCell="F32" sqref="F32"/>
    </sheetView>
  </sheetViews>
  <sheetFormatPr defaultRowHeight="15"/>
  <cols>
    <col min="1" max="1" width="19.5" customWidth="1"/>
    <col min="2" max="2" width="16.625" customWidth="1"/>
    <col min="3" max="7" width="20.625" customWidth="1"/>
    <col min="8" max="8" width="18.625" customWidth="1"/>
    <col min="9" max="9" width="15.25" customWidth="1"/>
  </cols>
  <sheetData>
    <row r="2" spans="1:9" ht="15.75" thickBot="1"/>
    <row r="3" spans="1:9" ht="15.75" thickTop="1">
      <c r="A3" s="69"/>
      <c r="B3" s="125" t="s">
        <v>0</v>
      </c>
      <c r="C3" s="126"/>
      <c r="D3" s="126"/>
      <c r="E3" s="126"/>
      <c r="F3" s="126"/>
      <c r="G3" s="127"/>
    </row>
    <row r="4" spans="1:9">
      <c r="A4" s="69"/>
      <c r="B4" s="70">
        <v>2016</v>
      </c>
      <c r="C4" s="71">
        <v>2017</v>
      </c>
      <c r="D4" s="71">
        <v>2018</v>
      </c>
      <c r="E4" s="71">
        <v>2019</v>
      </c>
      <c r="F4" s="71">
        <v>2020</v>
      </c>
      <c r="G4" s="72" t="s">
        <v>1</v>
      </c>
    </row>
    <row r="5" spans="1:9">
      <c r="A5" s="69"/>
      <c r="B5" s="70" t="s">
        <v>2</v>
      </c>
      <c r="C5" s="71" t="s">
        <v>2</v>
      </c>
      <c r="D5" s="71" t="s">
        <v>2</v>
      </c>
      <c r="E5" s="71" t="s">
        <v>2</v>
      </c>
      <c r="F5" s="71" t="s">
        <v>2</v>
      </c>
      <c r="G5" s="72"/>
    </row>
    <row r="6" spans="1:9">
      <c r="A6" s="73" t="s">
        <v>3</v>
      </c>
      <c r="B6" s="74">
        <v>861470</v>
      </c>
      <c r="C6" s="73">
        <v>695887</v>
      </c>
      <c r="D6" s="73">
        <v>764226</v>
      </c>
      <c r="E6" s="73">
        <v>521087</v>
      </c>
      <c r="F6" s="73">
        <v>556635</v>
      </c>
      <c r="G6" s="75">
        <f>SUM(B6:F6)</f>
        <v>3399305</v>
      </c>
      <c r="H6" s="73"/>
    </row>
    <row r="7" spans="1:9">
      <c r="A7" s="73" t="s">
        <v>4</v>
      </c>
      <c r="B7" s="74">
        <v>639243</v>
      </c>
      <c r="C7" s="73">
        <v>754897</v>
      </c>
      <c r="D7" s="73">
        <v>546739</v>
      </c>
      <c r="E7" s="73">
        <v>525120</v>
      </c>
      <c r="F7" s="73">
        <v>530994</v>
      </c>
      <c r="G7" s="75">
        <f t="shared" ref="G7:G8" si="0">SUM(B7:F7)</f>
        <v>2996993</v>
      </c>
      <c r="H7" s="73"/>
    </row>
    <row r="8" spans="1:9">
      <c r="A8" s="73" t="s">
        <v>5</v>
      </c>
      <c r="B8" s="74">
        <v>736273</v>
      </c>
      <c r="C8" s="73">
        <v>742936</v>
      </c>
      <c r="D8" s="73">
        <v>40000</v>
      </c>
      <c r="E8" s="73">
        <v>40000</v>
      </c>
      <c r="F8" s="73">
        <v>40000</v>
      </c>
      <c r="G8" s="75">
        <f t="shared" si="0"/>
        <v>1599209</v>
      </c>
      <c r="H8" s="73"/>
    </row>
    <row r="9" spans="1:9">
      <c r="A9" s="73"/>
      <c r="B9" s="76"/>
      <c r="C9" s="77"/>
      <c r="D9" s="77"/>
      <c r="E9" s="77"/>
      <c r="F9" s="77"/>
      <c r="G9" s="75"/>
    </row>
    <row r="10" spans="1:9" ht="15.75" thickBot="1">
      <c r="A10" s="73" t="s">
        <v>6</v>
      </c>
      <c r="B10" s="78">
        <f>SUM(B6:B8)</f>
        <v>2236986</v>
      </c>
      <c r="C10" s="79">
        <f t="shared" ref="C10:F10" si="1">SUM(C6:C8)</f>
        <v>2193720</v>
      </c>
      <c r="D10" s="79">
        <f t="shared" si="1"/>
        <v>1350965</v>
      </c>
      <c r="E10" s="79">
        <f t="shared" si="1"/>
        <v>1086207</v>
      </c>
      <c r="F10" s="79">
        <f t="shared" si="1"/>
        <v>1127629</v>
      </c>
      <c r="G10" s="80">
        <f>SUM(G6:G8)</f>
        <v>7995507</v>
      </c>
    </row>
    <row r="11" spans="1:9" ht="15.75" thickTop="1"/>
    <row r="14" spans="1:9">
      <c r="A14" s="73"/>
      <c r="E14" s="73"/>
    </row>
    <row r="15" spans="1:9" ht="15.75" thickBot="1"/>
    <row r="16" spans="1:9" ht="31.5" customHeight="1" thickTop="1">
      <c r="B16" s="85" t="s">
        <v>7</v>
      </c>
      <c r="C16" s="128" t="s">
        <v>8</v>
      </c>
      <c r="D16" s="129"/>
      <c r="E16" s="129"/>
      <c r="F16" s="129"/>
      <c r="G16" s="129"/>
      <c r="H16" s="130"/>
      <c r="I16" s="91" t="s">
        <v>9</v>
      </c>
    </row>
    <row r="17" spans="1:10">
      <c r="B17" s="86" t="s">
        <v>10</v>
      </c>
      <c r="C17" s="71">
        <v>2016</v>
      </c>
      <c r="D17" s="71">
        <v>2017</v>
      </c>
      <c r="E17" s="71">
        <v>2018</v>
      </c>
      <c r="F17" s="71">
        <v>2019</v>
      </c>
      <c r="G17" s="71">
        <v>2020</v>
      </c>
      <c r="H17" s="72" t="s">
        <v>11</v>
      </c>
      <c r="I17" s="81"/>
    </row>
    <row r="18" spans="1:10">
      <c r="B18" s="87"/>
      <c r="C18" s="71" t="s">
        <v>12</v>
      </c>
      <c r="D18" s="71" t="str">
        <f>+C18</f>
        <v>Audited</v>
      </c>
      <c r="E18" s="71" t="str">
        <f>+D18</f>
        <v>Audited</v>
      </c>
      <c r="F18" s="71" t="s">
        <v>12</v>
      </c>
      <c r="G18" s="71" t="s">
        <v>12</v>
      </c>
      <c r="H18" s="72"/>
      <c r="I18" s="82"/>
    </row>
    <row r="19" spans="1:10">
      <c r="B19" s="87"/>
      <c r="C19" s="73"/>
      <c r="D19" s="73"/>
      <c r="E19" s="73"/>
      <c r="F19" s="73"/>
      <c r="G19" s="73"/>
      <c r="H19" s="75"/>
      <c r="I19" s="82"/>
    </row>
    <row r="20" spans="1:10">
      <c r="A20" t="s">
        <v>3</v>
      </c>
      <c r="B20" s="88">
        <v>3472305.2965399004</v>
      </c>
      <c r="C20" s="73">
        <v>375703</v>
      </c>
      <c r="D20" s="73">
        <v>1055469</v>
      </c>
      <c r="E20" s="73">
        <v>696820</v>
      </c>
      <c r="F20" s="73">
        <v>645861.30000000016</v>
      </c>
      <c r="G20" s="73">
        <v>690195.80999999982</v>
      </c>
      <c r="H20" s="75">
        <f>SUM(C20:G20)</f>
        <v>3464049.1100000003</v>
      </c>
      <c r="I20" s="83">
        <f>+B20-H20</f>
        <v>8256.1865399000235</v>
      </c>
      <c r="J20" s="73"/>
    </row>
    <row r="21" spans="1:10">
      <c r="A21" t="s">
        <v>4</v>
      </c>
      <c r="B21" s="88">
        <v>2928992.88</v>
      </c>
      <c r="C21" s="73">
        <v>397472</v>
      </c>
      <c r="D21" s="73">
        <v>630764</v>
      </c>
      <c r="E21" s="73">
        <v>753995</v>
      </c>
      <c r="F21" s="73">
        <v>598021.88</v>
      </c>
      <c r="G21" s="73">
        <v>547654</v>
      </c>
      <c r="H21" s="75">
        <f t="shared" ref="H21:H22" si="2">SUM(C21:G21)</f>
        <v>2927906.88</v>
      </c>
      <c r="I21" s="83">
        <f t="shared" ref="I21:I24" si="3">+B21-H21</f>
        <v>1086</v>
      </c>
    </row>
    <row r="22" spans="1:10">
      <c r="A22" t="s">
        <v>5</v>
      </c>
      <c r="B22" s="88">
        <v>1594208.9778272149</v>
      </c>
      <c r="C22" s="73">
        <v>537086</v>
      </c>
      <c r="D22" s="73">
        <v>800993</v>
      </c>
      <c r="E22" s="73">
        <v>166911</v>
      </c>
      <c r="F22" s="73">
        <v>41981.977827214876</v>
      </c>
      <c r="G22" s="73">
        <v>47365.151994642481</v>
      </c>
      <c r="H22" s="75">
        <f t="shared" si="2"/>
        <v>1594337.1298218574</v>
      </c>
      <c r="I22" s="83">
        <f t="shared" si="3"/>
        <v>-128.15199464256875</v>
      </c>
    </row>
    <row r="23" spans="1:10">
      <c r="B23" s="89"/>
      <c r="C23" s="77"/>
      <c r="D23" s="77"/>
      <c r="E23" s="77"/>
      <c r="F23" s="77"/>
      <c r="G23" s="77"/>
      <c r="H23" s="75"/>
      <c r="I23" s="83"/>
    </row>
    <row r="24" spans="1:10" ht="15.75" thickBot="1">
      <c r="A24" t="s">
        <v>6</v>
      </c>
      <c r="B24" s="90">
        <f>+B20+B21+B22</f>
        <v>7995507.1543671144</v>
      </c>
      <c r="C24" s="79">
        <f>SUM(C20:C22)</f>
        <v>1310261</v>
      </c>
      <c r="D24" s="79">
        <f t="shared" ref="D24:H24" si="4">SUM(D20:D22)</f>
        <v>2487226</v>
      </c>
      <c r="E24" s="79">
        <f t="shared" si="4"/>
        <v>1617726</v>
      </c>
      <c r="F24" s="79">
        <f t="shared" si="4"/>
        <v>1285865.157827215</v>
      </c>
      <c r="G24" s="79">
        <f t="shared" si="4"/>
        <v>1285214.9619946424</v>
      </c>
      <c r="H24" s="80">
        <f t="shared" si="4"/>
        <v>7986293.1198218577</v>
      </c>
      <c r="I24" s="84">
        <f t="shared" si="3"/>
        <v>9214.0345452567562</v>
      </c>
    </row>
    <row r="25" spans="1:10" ht="15.75" thickTop="1"/>
  </sheetData>
  <mergeCells count="2">
    <mergeCell ref="B3:G3"/>
    <mergeCell ref="C16:H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908F9-5358-4CA7-95CC-AC80FF18E404}">
  <dimension ref="A1:AA364"/>
  <sheetViews>
    <sheetView tabSelected="1" workbookViewId="0">
      <selection activeCell="Z67" sqref="Z67"/>
    </sheetView>
  </sheetViews>
  <sheetFormatPr defaultRowHeight="15"/>
  <cols>
    <col min="1" max="1" width="10" style="2" customWidth="1" collapsed="1"/>
    <col min="2" max="2" width="81.125" style="6" customWidth="1"/>
    <col min="3" max="3" width="2.75" customWidth="1"/>
    <col min="4" max="6" width="13.375" style="6" customWidth="1"/>
    <col min="7" max="7" width="2.75" customWidth="1"/>
    <col min="8" max="10" width="13.375" style="6" customWidth="1"/>
    <col min="11" max="11" width="2.75" customWidth="1"/>
    <col min="12" max="14" width="13.375" style="6" customWidth="1"/>
    <col min="15" max="15" width="2.75" customWidth="1"/>
    <col min="16" max="18" width="13.375" style="6" customWidth="1"/>
    <col min="19" max="19" width="2.75" customWidth="1"/>
    <col min="20" max="22" width="13.375" style="6" customWidth="1"/>
    <col min="23" max="23" width="2.75" customWidth="1"/>
    <col min="24" max="26" width="13.375" style="6" customWidth="1"/>
    <col min="27" max="27" width="13.375" style="97" customWidth="1"/>
  </cols>
  <sheetData>
    <row r="1" spans="1:27" ht="21">
      <c r="B1" s="3" t="s">
        <v>13</v>
      </c>
      <c r="D1" s="3"/>
      <c r="E1" s="3"/>
      <c r="F1" s="3"/>
      <c r="H1" s="3"/>
      <c r="I1" s="3"/>
      <c r="J1" s="3"/>
      <c r="L1" s="3"/>
      <c r="M1" s="3"/>
      <c r="N1" s="3"/>
      <c r="P1" s="3"/>
      <c r="Q1" s="3"/>
      <c r="R1" s="3"/>
      <c r="T1" s="3"/>
      <c r="U1" s="3"/>
      <c r="V1" s="3"/>
      <c r="X1" s="3"/>
      <c r="Y1" s="3"/>
      <c r="Z1" s="3"/>
      <c r="AA1" s="96"/>
    </row>
    <row r="2" spans="1:27" ht="15.75">
      <c r="A2" s="4"/>
      <c r="B2" s="5" t="s">
        <v>14</v>
      </c>
    </row>
    <row r="3" spans="1:27" ht="15.75">
      <c r="B3" s="5" t="s">
        <v>15</v>
      </c>
      <c r="D3" s="7"/>
      <c r="E3" s="7"/>
      <c r="F3" s="7"/>
      <c r="H3" s="7"/>
      <c r="I3" s="7"/>
      <c r="J3" s="7"/>
      <c r="L3" s="7"/>
      <c r="M3" s="7"/>
      <c r="N3" s="7"/>
      <c r="P3" s="7"/>
      <c r="Q3" s="7"/>
      <c r="R3" s="7"/>
      <c r="T3" s="7"/>
      <c r="U3" s="7"/>
      <c r="V3" s="7"/>
      <c r="X3" s="7"/>
      <c r="Y3" s="7"/>
      <c r="Z3" s="7"/>
      <c r="AA3" s="98"/>
    </row>
    <row r="4" spans="1:27" ht="15.75">
      <c r="B4" s="5" t="s">
        <v>16</v>
      </c>
      <c r="D4" s="7"/>
      <c r="E4" s="7"/>
      <c r="F4" s="7"/>
      <c r="H4" s="7"/>
      <c r="I4" s="7"/>
      <c r="J4" s="7"/>
      <c r="L4" s="7"/>
      <c r="M4" s="7"/>
      <c r="N4" s="7"/>
      <c r="P4" s="7"/>
      <c r="Q4" s="7"/>
      <c r="R4" s="7"/>
      <c r="T4" s="7"/>
      <c r="U4" s="7"/>
      <c r="V4" s="7"/>
      <c r="X4" s="7"/>
      <c r="Y4" s="7"/>
      <c r="Z4" s="7"/>
      <c r="AA4" s="98"/>
    </row>
    <row r="5" spans="1:27" ht="16.5" thickBot="1">
      <c r="B5" s="5"/>
      <c r="D5"/>
      <c r="E5"/>
      <c r="F5"/>
      <c r="H5"/>
      <c r="I5"/>
      <c r="J5"/>
      <c r="L5"/>
      <c r="M5"/>
      <c r="N5"/>
      <c r="P5"/>
      <c r="Q5"/>
      <c r="R5"/>
      <c r="T5"/>
      <c r="U5"/>
      <c r="V5"/>
      <c r="X5"/>
      <c r="Y5"/>
      <c r="Z5"/>
      <c r="AA5" s="95"/>
    </row>
    <row r="6" spans="1:27" ht="19.5" thickBot="1">
      <c r="B6" s="8"/>
      <c r="D6" s="146">
        <v>2016</v>
      </c>
      <c r="E6" s="147"/>
      <c r="F6" s="148"/>
      <c r="H6" s="146">
        <v>2017</v>
      </c>
      <c r="I6" s="147"/>
      <c r="J6" s="148"/>
      <c r="L6" s="146">
        <v>2018</v>
      </c>
      <c r="M6" s="147"/>
      <c r="N6" s="148"/>
      <c r="P6" s="146">
        <v>2019</v>
      </c>
      <c r="Q6" s="147"/>
      <c r="R6" s="148"/>
      <c r="T6" s="146">
        <v>2020</v>
      </c>
      <c r="U6" s="147"/>
      <c r="V6" s="148"/>
      <c r="X6" s="137" t="s">
        <v>17</v>
      </c>
      <c r="Y6" s="137"/>
      <c r="Z6" s="137"/>
      <c r="AA6" s="137"/>
    </row>
    <row r="7" spans="1:27" ht="60.75" thickBot="1">
      <c r="A7" s="138" t="s">
        <v>18</v>
      </c>
      <c r="B7" s="139"/>
      <c r="D7" s="9" t="s">
        <v>19</v>
      </c>
      <c r="E7" s="9" t="s">
        <v>20</v>
      </c>
      <c r="F7" s="9" t="s">
        <v>21</v>
      </c>
      <c r="H7" s="9" t="s">
        <v>22</v>
      </c>
      <c r="I7" s="9" t="s">
        <v>20</v>
      </c>
      <c r="J7" s="9" t="s">
        <v>23</v>
      </c>
      <c r="L7" s="9" t="s">
        <v>22</v>
      </c>
      <c r="M7" s="9" t="s">
        <v>20</v>
      </c>
      <c r="N7" s="9" t="s">
        <v>24</v>
      </c>
      <c r="P7" s="9" t="s">
        <v>22</v>
      </c>
      <c r="Q7" s="9" t="s">
        <v>20</v>
      </c>
      <c r="R7" s="9" t="s">
        <v>25</v>
      </c>
      <c r="T7" s="9" t="s">
        <v>20</v>
      </c>
      <c r="U7" s="9" t="s">
        <v>20</v>
      </c>
      <c r="V7" s="9" t="s">
        <v>26</v>
      </c>
      <c r="X7" s="94" t="s">
        <v>27</v>
      </c>
      <c r="Y7" s="9" t="s">
        <v>28</v>
      </c>
      <c r="Z7" s="9" t="s">
        <v>29</v>
      </c>
      <c r="AA7" s="99" t="s">
        <v>30</v>
      </c>
    </row>
    <row r="8" spans="1:27" ht="16.5" thickBot="1">
      <c r="A8" s="140" t="s">
        <v>31</v>
      </c>
      <c r="B8" s="141"/>
      <c r="D8" s="10">
        <v>431070</v>
      </c>
      <c r="E8" s="10">
        <v>251032</v>
      </c>
      <c r="F8" s="31">
        <v>180038</v>
      </c>
      <c r="G8">
        <v>0</v>
      </c>
      <c r="H8" s="11">
        <v>769918</v>
      </c>
      <c r="I8" s="11">
        <v>418976.6</v>
      </c>
      <c r="J8" s="11">
        <v>350941.4</v>
      </c>
      <c r="K8">
        <v>0</v>
      </c>
      <c r="L8" s="11">
        <v>512781</v>
      </c>
      <c r="M8" s="11">
        <v>543848</v>
      </c>
      <c r="N8" s="11">
        <v>-31067</v>
      </c>
      <c r="O8">
        <v>0</v>
      </c>
      <c r="P8" s="11">
        <v>579469</v>
      </c>
      <c r="Q8" s="11">
        <f>SUM(Q19:Q23)</f>
        <v>402360.6</v>
      </c>
      <c r="R8" s="11">
        <f>+P8-Q8</f>
        <v>177108.40000000002</v>
      </c>
      <c r="T8" s="11">
        <f>SUM(T19:T23)</f>
        <v>399262</v>
      </c>
      <c r="U8" s="11">
        <f>SUM(U19:U23)</f>
        <v>433352</v>
      </c>
      <c r="V8" s="11">
        <f>+T8-U8</f>
        <v>-34090</v>
      </c>
      <c r="W8">
        <v>0</v>
      </c>
      <c r="X8" s="11"/>
      <c r="Y8" s="11"/>
      <c r="Z8" s="11"/>
      <c r="AA8" s="100"/>
    </row>
    <row r="9" spans="1:27">
      <c r="A9" s="12" t="s">
        <v>32</v>
      </c>
      <c r="B9" s="13" t="s">
        <v>33</v>
      </c>
      <c r="D9" s="14">
        <v>31000</v>
      </c>
      <c r="E9" s="14">
        <v>11557</v>
      </c>
      <c r="F9" s="14">
        <v>19443</v>
      </c>
      <c r="G9">
        <v>0</v>
      </c>
      <c r="H9" s="15"/>
      <c r="I9" s="15"/>
      <c r="J9" s="15"/>
      <c r="L9" s="15"/>
      <c r="M9" s="15"/>
      <c r="N9" s="15"/>
      <c r="P9" s="15"/>
      <c r="Q9" s="15"/>
      <c r="R9" s="15"/>
      <c r="T9" s="15"/>
      <c r="U9" s="15"/>
      <c r="V9" s="15"/>
      <c r="X9" s="15"/>
      <c r="Y9" s="15"/>
      <c r="Z9" s="15"/>
      <c r="AA9" s="101"/>
    </row>
    <row r="10" spans="1:27" ht="30">
      <c r="A10" s="12" t="s">
        <v>34</v>
      </c>
      <c r="B10" s="16" t="s">
        <v>35</v>
      </c>
      <c r="D10" s="17">
        <v>206320</v>
      </c>
      <c r="E10" s="17">
        <v>94122</v>
      </c>
      <c r="F10" s="17">
        <v>112198</v>
      </c>
      <c r="G10">
        <v>0</v>
      </c>
      <c r="H10" s="15"/>
      <c r="I10" s="15"/>
      <c r="J10" s="15"/>
      <c r="L10" s="15"/>
      <c r="M10" s="15"/>
      <c r="N10" s="15"/>
      <c r="P10" s="15"/>
      <c r="Q10" s="15"/>
      <c r="R10" s="15"/>
      <c r="T10" s="15"/>
      <c r="U10" s="15"/>
      <c r="V10" s="15"/>
      <c r="X10" s="15"/>
      <c r="Y10" s="15"/>
      <c r="Z10" s="15"/>
      <c r="AA10" s="101"/>
    </row>
    <row r="11" spans="1:27">
      <c r="A11" s="18" t="s">
        <v>36</v>
      </c>
      <c r="B11" s="19" t="s">
        <v>37</v>
      </c>
      <c r="D11" s="17">
        <v>42750</v>
      </c>
      <c r="E11" s="17">
        <v>53741</v>
      </c>
      <c r="F11" s="17">
        <v>-10991</v>
      </c>
      <c r="G11">
        <v>0</v>
      </c>
      <c r="H11" s="15"/>
      <c r="I11" s="15"/>
      <c r="J11" s="15"/>
      <c r="L11" s="15"/>
      <c r="M11" s="15"/>
      <c r="N11" s="15"/>
      <c r="P11" s="15"/>
      <c r="Q11" s="15"/>
      <c r="R11" s="15"/>
      <c r="T11" s="15"/>
      <c r="U11" s="15"/>
      <c r="V11" s="15"/>
      <c r="X11" s="15"/>
      <c r="Y11" s="15"/>
      <c r="Z11" s="15"/>
      <c r="AA11" s="101"/>
    </row>
    <row r="12" spans="1:27">
      <c r="A12" s="18" t="s">
        <v>38</v>
      </c>
      <c r="B12" s="16" t="s">
        <v>39</v>
      </c>
      <c r="D12" s="17">
        <v>7250</v>
      </c>
      <c r="E12" s="17">
        <v>0</v>
      </c>
      <c r="F12" s="17">
        <v>7250</v>
      </c>
      <c r="G12">
        <v>0</v>
      </c>
      <c r="H12" s="15"/>
      <c r="I12" s="15"/>
      <c r="J12" s="15"/>
      <c r="L12" s="15"/>
      <c r="M12" s="15"/>
      <c r="N12" s="15"/>
      <c r="P12" s="15"/>
      <c r="Q12" s="15"/>
      <c r="R12" s="15"/>
      <c r="T12" s="15"/>
      <c r="U12" s="15"/>
      <c r="V12" s="15"/>
      <c r="X12" s="15"/>
      <c r="Y12" s="15"/>
      <c r="Z12" s="15"/>
      <c r="AA12" s="101"/>
    </row>
    <row r="13" spans="1:27">
      <c r="A13" s="18" t="s">
        <v>40</v>
      </c>
      <c r="B13" s="16" t="s">
        <v>41</v>
      </c>
      <c r="D13" s="17">
        <v>23000</v>
      </c>
      <c r="E13" s="17">
        <v>11314</v>
      </c>
      <c r="F13" s="17">
        <v>11686</v>
      </c>
      <c r="G13">
        <v>0</v>
      </c>
      <c r="H13" s="15"/>
      <c r="I13" s="15"/>
      <c r="J13" s="15"/>
      <c r="L13" s="15"/>
      <c r="M13" s="15"/>
      <c r="N13" s="15"/>
      <c r="P13" s="15"/>
      <c r="Q13" s="15"/>
      <c r="R13" s="15"/>
      <c r="T13" s="15"/>
      <c r="U13" s="15"/>
      <c r="V13" s="15"/>
      <c r="X13" s="15"/>
      <c r="Y13" s="15"/>
      <c r="Z13" s="15"/>
      <c r="AA13" s="101"/>
    </row>
    <row r="14" spans="1:27">
      <c r="A14" s="18" t="s">
        <v>42</v>
      </c>
      <c r="B14" s="16" t="s">
        <v>43</v>
      </c>
      <c r="D14" s="17">
        <v>71000</v>
      </c>
      <c r="E14" s="17">
        <v>34646</v>
      </c>
      <c r="F14" s="17">
        <v>36354</v>
      </c>
      <c r="G14">
        <v>0</v>
      </c>
      <c r="H14" s="15"/>
      <c r="I14" s="15"/>
      <c r="J14" s="15"/>
      <c r="L14" s="15"/>
      <c r="M14" s="15"/>
      <c r="N14" s="15"/>
      <c r="P14" s="15"/>
      <c r="Q14" s="15"/>
      <c r="R14" s="15"/>
      <c r="T14" s="15"/>
      <c r="U14" s="15"/>
      <c r="V14" s="15"/>
      <c r="X14" s="15"/>
      <c r="Y14" s="15"/>
      <c r="Z14" s="15"/>
      <c r="AA14" s="101"/>
    </row>
    <row r="15" spans="1:27" ht="30">
      <c r="A15" s="18" t="s">
        <v>44</v>
      </c>
      <c r="B15" s="16" t="s">
        <v>45</v>
      </c>
      <c r="D15" s="17">
        <v>24200</v>
      </c>
      <c r="E15" s="17">
        <v>20100</v>
      </c>
      <c r="F15" s="17">
        <v>4100</v>
      </c>
      <c r="G15">
        <v>0</v>
      </c>
      <c r="H15" s="15"/>
      <c r="I15" s="15"/>
      <c r="J15" s="15"/>
      <c r="L15" s="15"/>
      <c r="M15" s="15"/>
      <c r="N15" s="15"/>
      <c r="P15" s="15"/>
      <c r="Q15" s="15"/>
      <c r="R15" s="15"/>
      <c r="T15" s="15"/>
      <c r="U15" s="15"/>
      <c r="V15" s="15"/>
      <c r="X15" s="15"/>
      <c r="Y15" s="15"/>
      <c r="Z15" s="15"/>
      <c r="AA15" s="101"/>
    </row>
    <row r="16" spans="1:27">
      <c r="A16" s="18" t="s">
        <v>46</v>
      </c>
      <c r="B16" s="20" t="s">
        <v>47</v>
      </c>
      <c r="D16" s="17">
        <v>12775</v>
      </c>
      <c r="E16" s="17">
        <v>12776</v>
      </c>
      <c r="F16" s="17">
        <v>-1</v>
      </c>
      <c r="G16">
        <v>0</v>
      </c>
      <c r="H16" s="15"/>
      <c r="I16" s="15"/>
      <c r="J16" s="15"/>
      <c r="L16" s="15"/>
      <c r="M16" s="15"/>
      <c r="N16" s="15"/>
      <c r="P16" s="15"/>
      <c r="Q16" s="15"/>
      <c r="R16" s="15"/>
      <c r="T16" s="15"/>
      <c r="U16" s="15"/>
      <c r="V16" s="15"/>
      <c r="X16" s="15"/>
      <c r="Y16" s="15"/>
      <c r="Z16" s="15"/>
      <c r="AA16" s="101"/>
    </row>
    <row r="17" spans="1:27" ht="15.75" thickBot="1">
      <c r="A17" s="18" t="s">
        <v>48</v>
      </c>
      <c r="B17" s="20" t="s">
        <v>49</v>
      </c>
      <c r="D17" s="21">
        <v>12775</v>
      </c>
      <c r="E17" s="21">
        <v>12776</v>
      </c>
      <c r="F17" s="21">
        <v>-1</v>
      </c>
      <c r="G17">
        <v>0</v>
      </c>
      <c r="H17" s="15"/>
      <c r="I17" s="15"/>
      <c r="J17" s="15"/>
      <c r="L17" s="15"/>
      <c r="M17" s="15"/>
      <c r="N17" s="15"/>
      <c r="P17" s="15"/>
      <c r="Q17" s="15"/>
      <c r="R17" s="15"/>
      <c r="T17" s="15"/>
      <c r="U17" s="15"/>
      <c r="V17" s="15"/>
      <c r="X17" s="15"/>
      <c r="Y17" s="15"/>
      <c r="Z17" s="15"/>
      <c r="AA17" s="101"/>
    </row>
    <row r="18" spans="1:27">
      <c r="A18" s="22"/>
      <c r="B18" s="23"/>
      <c r="D18" s="24">
        <v>0</v>
      </c>
      <c r="E18" s="24">
        <v>0</v>
      </c>
      <c r="F18" s="24">
        <v>0</v>
      </c>
      <c r="G18">
        <v>0</v>
      </c>
      <c r="H18" s="24"/>
      <c r="I18" s="24"/>
      <c r="J18" s="24"/>
      <c r="L18" s="24"/>
      <c r="M18" s="24"/>
      <c r="N18" s="24"/>
      <c r="P18" s="24"/>
      <c r="Q18" s="24"/>
      <c r="R18" s="24"/>
      <c r="T18" s="24"/>
      <c r="U18" s="24"/>
      <c r="V18" s="24"/>
      <c r="X18" s="24"/>
      <c r="Y18" s="24"/>
      <c r="Z18" s="24"/>
      <c r="AA18" s="102"/>
    </row>
    <row r="19" spans="1:27">
      <c r="A19" s="142" t="s">
        <v>50</v>
      </c>
      <c r="B19" s="143"/>
      <c r="D19" s="25">
        <v>0</v>
      </c>
      <c r="E19" s="25">
        <v>0</v>
      </c>
      <c r="F19" s="25">
        <v>0</v>
      </c>
      <c r="G19">
        <v>0</v>
      </c>
      <c r="H19" s="25">
        <v>390462</v>
      </c>
      <c r="I19" s="25">
        <v>215854</v>
      </c>
      <c r="J19" s="25">
        <v>174608</v>
      </c>
      <c r="K19">
        <v>0</v>
      </c>
      <c r="L19" s="25">
        <v>145533</v>
      </c>
      <c r="M19" s="25">
        <v>257846</v>
      </c>
      <c r="N19" s="25">
        <v>-112313</v>
      </c>
      <c r="P19" s="25">
        <v>177255</v>
      </c>
      <c r="Q19" s="25">
        <f>+Ghana!Q19+Tanzania!Q19</f>
        <v>178350</v>
      </c>
      <c r="R19" s="25">
        <f t="shared" ref="R19:R51" si="0">+P19-Q19</f>
        <v>-1095</v>
      </c>
      <c r="T19" s="25">
        <f>+Ghana!T19+Tanzania!T19</f>
        <v>159369</v>
      </c>
      <c r="U19" s="25">
        <f>+Ghana!U19+Tanzania!U19</f>
        <v>143956</v>
      </c>
      <c r="V19" s="25">
        <f t="shared" ref="V19:V51" si="1">+T19-U19</f>
        <v>15413</v>
      </c>
      <c r="X19" s="25"/>
      <c r="Y19" s="25"/>
      <c r="Z19" s="25"/>
      <c r="AA19" s="103"/>
    </row>
    <row r="20" spans="1:27">
      <c r="A20" s="133" t="s">
        <v>51</v>
      </c>
      <c r="B20" s="134"/>
      <c r="D20" s="26">
        <v>0</v>
      </c>
      <c r="E20" s="26">
        <v>0</v>
      </c>
      <c r="F20" s="26">
        <v>0</v>
      </c>
      <c r="G20">
        <v>0</v>
      </c>
      <c r="H20" s="26">
        <v>114106</v>
      </c>
      <c r="I20" s="26">
        <v>63975</v>
      </c>
      <c r="J20" s="26">
        <v>50131</v>
      </c>
      <c r="K20">
        <v>0</v>
      </c>
      <c r="L20" s="26">
        <v>111055</v>
      </c>
      <c r="M20" s="26">
        <v>151384</v>
      </c>
      <c r="N20" s="26">
        <v>-40329</v>
      </c>
      <c r="P20" s="26">
        <v>96966</v>
      </c>
      <c r="Q20" s="25">
        <f>+Ghana!Q20+Tanzania!Q20</f>
        <v>79817.600000000006</v>
      </c>
      <c r="R20" s="26">
        <f t="shared" si="0"/>
        <v>17148.399999999994</v>
      </c>
      <c r="T20" s="26">
        <f>+Ghana!T20+Tanzania!T20</f>
        <v>61300</v>
      </c>
      <c r="U20" s="26">
        <f>+Ghana!U20+Tanzania!U20</f>
        <v>64543</v>
      </c>
      <c r="V20" s="26">
        <f t="shared" si="1"/>
        <v>-3243</v>
      </c>
      <c r="X20" s="26"/>
      <c r="Y20" s="26"/>
      <c r="Z20" s="26"/>
      <c r="AA20" s="104"/>
    </row>
    <row r="21" spans="1:27">
      <c r="A21" s="133" t="s">
        <v>52</v>
      </c>
      <c r="B21" s="134"/>
      <c r="D21" s="26">
        <v>0</v>
      </c>
      <c r="E21" s="26">
        <v>0</v>
      </c>
      <c r="F21" s="26">
        <v>0</v>
      </c>
      <c r="G21">
        <v>0</v>
      </c>
      <c r="H21" s="26">
        <v>121700</v>
      </c>
      <c r="I21" s="26">
        <v>54545</v>
      </c>
      <c r="J21" s="26">
        <v>67155</v>
      </c>
      <c r="K21">
        <v>0</v>
      </c>
      <c r="L21" s="26">
        <v>141000</v>
      </c>
      <c r="M21" s="26">
        <v>33698</v>
      </c>
      <c r="N21" s="26">
        <v>107302</v>
      </c>
      <c r="P21" s="26">
        <v>197630</v>
      </c>
      <c r="Q21" s="25">
        <f>+Ghana!Q21+Tanzania!Q21</f>
        <v>47074</v>
      </c>
      <c r="R21" s="26">
        <f t="shared" si="0"/>
        <v>150556</v>
      </c>
      <c r="T21" s="26">
        <f>+Ghana!T21+Tanzania!T21</f>
        <v>75500</v>
      </c>
      <c r="U21" s="26">
        <f>+Ghana!U21+Tanzania!U21</f>
        <v>139256</v>
      </c>
      <c r="V21" s="26">
        <f t="shared" si="1"/>
        <v>-63756</v>
      </c>
      <c r="X21" s="26"/>
      <c r="Y21" s="26"/>
      <c r="Z21" s="26"/>
      <c r="AA21" s="104"/>
    </row>
    <row r="22" spans="1:27">
      <c r="A22" s="133" t="s">
        <v>53</v>
      </c>
      <c r="B22" s="134"/>
      <c r="D22" s="26">
        <v>0</v>
      </c>
      <c r="E22" s="26">
        <v>0</v>
      </c>
      <c r="F22" s="26">
        <v>0</v>
      </c>
      <c r="G22">
        <v>0</v>
      </c>
      <c r="H22" s="26">
        <v>25500</v>
      </c>
      <c r="I22" s="26">
        <v>3592.6</v>
      </c>
      <c r="J22" s="26">
        <v>21907.4</v>
      </c>
      <c r="K22">
        <v>0</v>
      </c>
      <c r="L22" s="26">
        <v>42304</v>
      </c>
      <c r="M22" s="26">
        <v>10680</v>
      </c>
      <c r="N22" s="26">
        <v>31624</v>
      </c>
      <c r="P22" s="26">
        <v>54506</v>
      </c>
      <c r="Q22" s="25">
        <f>+Ghana!Q22+Tanzania!Q22</f>
        <v>37376</v>
      </c>
      <c r="R22" s="26">
        <f t="shared" si="0"/>
        <v>17130</v>
      </c>
      <c r="T22" s="26">
        <f>+Ghana!T22+Tanzania!T22</f>
        <v>9999</v>
      </c>
      <c r="U22" s="26">
        <f>+Ghana!U22+Tanzania!U22</f>
        <v>0</v>
      </c>
      <c r="V22" s="26">
        <f t="shared" si="1"/>
        <v>9999</v>
      </c>
      <c r="X22" s="26"/>
      <c r="Y22" s="26"/>
      <c r="Z22" s="26"/>
      <c r="AA22" s="104"/>
    </row>
    <row r="23" spans="1:27" ht="15.75" thickBot="1">
      <c r="A23" s="133" t="s">
        <v>54</v>
      </c>
      <c r="B23" s="134" t="s">
        <v>55</v>
      </c>
      <c r="D23" s="26">
        <v>0</v>
      </c>
      <c r="E23" s="26">
        <v>0</v>
      </c>
      <c r="F23" s="26">
        <v>0</v>
      </c>
      <c r="G23">
        <v>0</v>
      </c>
      <c r="H23" s="26">
        <v>118150</v>
      </c>
      <c r="I23" s="26">
        <v>81010</v>
      </c>
      <c r="J23" s="26">
        <v>37140</v>
      </c>
      <c r="K23">
        <v>0</v>
      </c>
      <c r="L23" s="26">
        <v>72889</v>
      </c>
      <c r="M23" s="26">
        <v>90240</v>
      </c>
      <c r="N23" s="26">
        <v>-17351</v>
      </c>
      <c r="P23" s="26">
        <v>53112</v>
      </c>
      <c r="Q23" s="25">
        <f>+Ghana!Q23+Tanzania!Q23</f>
        <v>59743</v>
      </c>
      <c r="R23" s="26">
        <f t="shared" si="0"/>
        <v>-6631</v>
      </c>
      <c r="T23" s="26">
        <f>+Ghana!T23+Tanzania!T23</f>
        <v>93094</v>
      </c>
      <c r="U23" s="26">
        <f>+Ghana!U23+Tanzania!U23</f>
        <v>85597</v>
      </c>
      <c r="V23" s="26">
        <f t="shared" si="1"/>
        <v>7497</v>
      </c>
      <c r="X23" s="26"/>
      <c r="Y23" s="26"/>
      <c r="Z23" s="26"/>
      <c r="AA23" s="104"/>
    </row>
    <row r="24" spans="1:27" ht="15.75" thickBot="1">
      <c r="A24" s="131" t="s">
        <v>56</v>
      </c>
      <c r="B24" s="132" t="s">
        <v>57</v>
      </c>
      <c r="D24" s="27">
        <v>69070</v>
      </c>
      <c r="E24" s="27">
        <v>60104.810439560446</v>
      </c>
      <c r="F24" s="27">
        <v>8965.189560439554</v>
      </c>
      <c r="G24">
        <v>0</v>
      </c>
      <c r="H24" s="27">
        <v>58317</v>
      </c>
      <c r="I24" s="27">
        <v>52372.5</v>
      </c>
      <c r="J24" s="27">
        <v>5944.5</v>
      </c>
      <c r="K24">
        <v>0</v>
      </c>
      <c r="L24" s="27">
        <v>88147</v>
      </c>
      <c r="M24" s="27">
        <v>105303.13412599999</v>
      </c>
      <c r="N24" s="27">
        <v>-17156.13412599999</v>
      </c>
      <c r="P24" s="27">
        <v>79542</v>
      </c>
      <c r="Q24" s="27">
        <f>+Ghana!Q24+Tanzania!Q24</f>
        <v>101195.94472484183</v>
      </c>
      <c r="R24" s="27">
        <f t="shared" si="0"/>
        <v>-21653.944724841829</v>
      </c>
      <c r="T24" s="27">
        <f>+Ghana!T24+Tanzania!T24</f>
        <v>86340</v>
      </c>
      <c r="U24" s="27">
        <f>+Ghana!U24+Tanzania!U24</f>
        <v>85995</v>
      </c>
      <c r="V24" s="27">
        <f t="shared" si="1"/>
        <v>345</v>
      </c>
      <c r="X24" s="27"/>
      <c r="Y24" s="27"/>
      <c r="Z24" s="27"/>
      <c r="AA24" s="105"/>
    </row>
    <row r="25" spans="1:27" ht="15.75" thickBot="1">
      <c r="A25" s="28"/>
      <c r="B25" s="29" t="s">
        <v>58</v>
      </c>
      <c r="D25" s="30">
        <v>500140</v>
      </c>
      <c r="E25" s="30">
        <v>311136.81043956045</v>
      </c>
      <c r="F25" s="30">
        <v>189003.18956043955</v>
      </c>
      <c r="G25">
        <v>0</v>
      </c>
      <c r="H25" s="30">
        <v>828235</v>
      </c>
      <c r="I25" s="30">
        <v>471349.1</v>
      </c>
      <c r="J25" s="30">
        <v>356885.9</v>
      </c>
      <c r="K25">
        <v>0</v>
      </c>
      <c r="L25" s="30">
        <v>600928</v>
      </c>
      <c r="M25" s="30">
        <v>649151.13412599999</v>
      </c>
      <c r="N25" s="30">
        <v>-48223.13412599999</v>
      </c>
      <c r="P25" s="30">
        <v>659011</v>
      </c>
      <c r="Q25" s="30">
        <f>+Q24+Q8</f>
        <v>503556.54472484183</v>
      </c>
      <c r="R25" s="30">
        <f t="shared" si="0"/>
        <v>155454.45527515817</v>
      </c>
      <c r="T25" s="30">
        <f>+T24+T8</f>
        <v>485602</v>
      </c>
      <c r="U25" s="30">
        <f>+U24+U8</f>
        <v>519347</v>
      </c>
      <c r="V25" s="30">
        <f t="shared" si="1"/>
        <v>-33745</v>
      </c>
      <c r="X25" s="30">
        <v>2393074</v>
      </c>
      <c r="Y25" s="30">
        <f t="shared" ref="Y25:Y51" si="2">+U25+Q25+M25+I25+E25</f>
        <v>2454540.5892904024</v>
      </c>
      <c r="Z25" s="30">
        <f>+X25-Y25</f>
        <v>-61466.589290402364</v>
      </c>
      <c r="AA25" s="106">
        <f>+Y25/X25</f>
        <v>1.0256852020833465</v>
      </c>
    </row>
    <row r="26" spans="1:27" ht="15.75" thickBot="1">
      <c r="A26" s="144" t="s">
        <v>59</v>
      </c>
      <c r="B26" s="145"/>
      <c r="D26" s="31">
        <v>1024273</v>
      </c>
      <c r="E26" s="31">
        <v>472999.66000000003</v>
      </c>
      <c r="F26" s="31">
        <v>551273.34</v>
      </c>
      <c r="G26">
        <v>0</v>
      </c>
      <c r="H26" s="31">
        <v>1562595.1</v>
      </c>
      <c r="I26" s="31">
        <v>1300121.92</v>
      </c>
      <c r="J26" s="31">
        <v>262473.18000000017</v>
      </c>
      <c r="K26">
        <v>0</v>
      </c>
      <c r="L26" s="31">
        <v>488350.97279999999</v>
      </c>
      <c r="M26" s="31">
        <v>489000.52</v>
      </c>
      <c r="N26" s="31">
        <v>-649.54720000002999</v>
      </c>
      <c r="P26" s="31">
        <v>239600</v>
      </c>
      <c r="Q26" s="31">
        <f>SUM(Q35:Q38)</f>
        <v>226173.01782721491</v>
      </c>
      <c r="R26" s="31">
        <f t="shared" si="0"/>
        <v>13426.982172785094</v>
      </c>
      <c r="T26" s="31">
        <f>SUM(T35:T38)</f>
        <v>248987</v>
      </c>
      <c r="U26" s="31">
        <f>SUM(U35:U38)</f>
        <v>256178</v>
      </c>
      <c r="V26" s="31">
        <f t="shared" si="1"/>
        <v>-7191</v>
      </c>
      <c r="X26" s="31"/>
      <c r="Y26" s="31"/>
      <c r="Z26" s="31"/>
      <c r="AA26" s="107"/>
    </row>
    <row r="27" spans="1:27" ht="31.5">
      <c r="A27" s="32" t="s">
        <v>60</v>
      </c>
      <c r="B27" s="33" t="s">
        <v>61</v>
      </c>
      <c r="D27" s="34">
        <v>173000</v>
      </c>
      <c r="E27" s="34">
        <v>93727.73</v>
      </c>
      <c r="F27" s="61">
        <v>79272.27</v>
      </c>
      <c r="G27">
        <v>0</v>
      </c>
      <c r="H27" s="35"/>
      <c r="I27" s="35"/>
      <c r="J27" s="15"/>
      <c r="L27" s="35"/>
      <c r="M27" s="35"/>
      <c r="N27" s="15"/>
      <c r="P27" s="35"/>
      <c r="Q27" s="35"/>
      <c r="R27" s="15"/>
      <c r="T27" s="35"/>
      <c r="U27" s="35"/>
      <c r="V27" s="15"/>
      <c r="X27" s="35"/>
      <c r="Y27" s="35"/>
      <c r="Z27" s="15"/>
      <c r="AA27" s="101"/>
    </row>
    <row r="28" spans="1:27" ht="31.5">
      <c r="A28" s="32" t="s">
        <v>62</v>
      </c>
      <c r="B28" s="33" t="s">
        <v>63</v>
      </c>
      <c r="D28" s="34">
        <v>116000</v>
      </c>
      <c r="E28" s="34">
        <v>82500</v>
      </c>
      <c r="F28" s="61">
        <v>33500</v>
      </c>
      <c r="G28">
        <v>0</v>
      </c>
      <c r="H28" s="35"/>
      <c r="I28" s="35"/>
      <c r="J28" s="15"/>
      <c r="L28" s="35"/>
      <c r="M28" s="35"/>
      <c r="N28" s="15"/>
      <c r="P28" s="35"/>
      <c r="Q28" s="35"/>
      <c r="R28" s="15"/>
      <c r="T28" s="35"/>
      <c r="U28" s="35"/>
      <c r="V28" s="15"/>
      <c r="X28" s="35"/>
      <c r="Y28" s="35"/>
      <c r="Z28" s="15"/>
      <c r="AA28" s="101"/>
    </row>
    <row r="29" spans="1:27" ht="15.75">
      <c r="A29" s="32" t="s">
        <v>64</v>
      </c>
      <c r="B29" s="33" t="s">
        <v>65</v>
      </c>
      <c r="D29" s="34">
        <v>328500</v>
      </c>
      <c r="E29" s="34">
        <v>176239.64</v>
      </c>
      <c r="F29" s="61">
        <v>152260.35999999999</v>
      </c>
      <c r="G29">
        <v>0</v>
      </c>
      <c r="H29" s="35"/>
      <c r="I29" s="35"/>
      <c r="J29" s="15"/>
      <c r="L29" s="35"/>
      <c r="M29" s="35"/>
      <c r="N29" s="15"/>
      <c r="P29" s="35"/>
      <c r="Q29" s="35"/>
      <c r="R29" s="15"/>
      <c r="T29" s="35"/>
      <c r="U29" s="35"/>
      <c r="V29" s="15"/>
      <c r="X29" s="35"/>
      <c r="Y29" s="35"/>
      <c r="Z29" s="15"/>
      <c r="AA29" s="101"/>
    </row>
    <row r="30" spans="1:27" ht="15.75">
      <c r="A30" s="32" t="s">
        <v>66</v>
      </c>
      <c r="B30" s="33" t="s">
        <v>67</v>
      </c>
      <c r="D30" s="34">
        <v>229631</v>
      </c>
      <c r="E30" s="34">
        <v>99450.290000000008</v>
      </c>
      <c r="F30" s="61">
        <v>130180.70999999999</v>
      </c>
      <c r="G30">
        <v>0</v>
      </c>
      <c r="H30" s="35"/>
      <c r="I30" s="35"/>
      <c r="J30" s="15"/>
      <c r="L30" s="35"/>
      <c r="M30" s="35"/>
      <c r="N30" s="15"/>
      <c r="P30" s="35"/>
      <c r="Q30" s="35"/>
      <c r="R30" s="15"/>
      <c r="T30" s="35"/>
      <c r="U30" s="35"/>
      <c r="V30" s="15"/>
      <c r="X30" s="35"/>
      <c r="Y30" s="35"/>
      <c r="Z30" s="15"/>
      <c r="AA30" s="101"/>
    </row>
    <row r="31" spans="1:27" ht="15.75">
      <c r="A31" s="32" t="s">
        <v>68</v>
      </c>
      <c r="B31" s="33" t="s">
        <v>69</v>
      </c>
      <c r="D31" s="34">
        <v>52142</v>
      </c>
      <c r="E31" s="34">
        <v>21082</v>
      </c>
      <c r="F31" s="61">
        <v>31060</v>
      </c>
      <c r="G31">
        <v>0</v>
      </c>
      <c r="H31" s="35"/>
      <c r="I31" s="35"/>
      <c r="J31" s="15"/>
      <c r="L31" s="35"/>
      <c r="M31" s="35"/>
      <c r="N31" s="15"/>
      <c r="P31" s="35"/>
      <c r="Q31" s="35"/>
      <c r="R31" s="15"/>
      <c r="T31" s="35"/>
      <c r="U31" s="35"/>
      <c r="V31" s="15"/>
      <c r="X31" s="35"/>
      <c r="Y31" s="35"/>
      <c r="Z31" s="15"/>
      <c r="AA31" s="101"/>
    </row>
    <row r="32" spans="1:27" ht="15.75">
      <c r="A32" s="1" t="s">
        <v>70</v>
      </c>
      <c r="B32" s="33" t="s">
        <v>71</v>
      </c>
      <c r="D32" s="34">
        <v>75000</v>
      </c>
      <c r="E32" s="34">
        <v>0</v>
      </c>
      <c r="F32" s="61">
        <v>75000</v>
      </c>
      <c r="G32">
        <v>0</v>
      </c>
      <c r="H32" s="35"/>
      <c r="I32" s="35"/>
      <c r="J32" s="15"/>
      <c r="L32" s="35"/>
      <c r="M32" s="35"/>
      <c r="N32" s="15"/>
      <c r="P32" s="35"/>
      <c r="Q32" s="35"/>
      <c r="R32" s="15"/>
      <c r="T32" s="35"/>
      <c r="U32" s="35"/>
      <c r="V32" s="15"/>
      <c r="X32" s="35"/>
      <c r="Y32" s="35"/>
      <c r="Z32" s="15"/>
      <c r="AA32" s="101"/>
    </row>
    <row r="33" spans="1:27" ht="31.5">
      <c r="A33" s="1" t="s">
        <v>72</v>
      </c>
      <c r="B33" s="36" t="s">
        <v>73</v>
      </c>
      <c r="D33" s="34">
        <v>50000</v>
      </c>
      <c r="E33" s="34">
        <v>0</v>
      </c>
      <c r="F33" s="61">
        <v>50000</v>
      </c>
      <c r="G33">
        <v>0</v>
      </c>
      <c r="H33" s="35"/>
      <c r="I33" s="35"/>
      <c r="J33" s="15"/>
      <c r="L33" s="35"/>
      <c r="M33" s="35"/>
      <c r="N33" s="15"/>
      <c r="P33" s="35"/>
      <c r="Q33" s="35"/>
      <c r="R33" s="15"/>
      <c r="T33" s="35"/>
      <c r="U33" s="35"/>
      <c r="V33" s="15"/>
      <c r="X33" s="35"/>
      <c r="Y33" s="35"/>
      <c r="Z33" s="15"/>
      <c r="AA33" s="101"/>
    </row>
    <row r="34" spans="1:27">
      <c r="A34" s="37"/>
      <c r="B34" s="38"/>
      <c r="D34" s="39">
        <v>0</v>
      </c>
      <c r="E34" s="39">
        <v>0</v>
      </c>
      <c r="F34" s="39">
        <v>0</v>
      </c>
      <c r="G34">
        <v>0</v>
      </c>
      <c r="H34" s="39"/>
      <c r="I34" s="39"/>
      <c r="J34" s="39"/>
      <c r="L34" s="39"/>
      <c r="M34" s="39"/>
      <c r="N34" s="39"/>
      <c r="P34" s="39"/>
      <c r="Q34" s="39"/>
      <c r="R34" s="39"/>
      <c r="T34" s="39"/>
      <c r="U34" s="39"/>
      <c r="V34" s="39"/>
      <c r="X34" s="39"/>
      <c r="Y34" s="39"/>
      <c r="Z34" s="39"/>
      <c r="AA34" s="108"/>
    </row>
    <row r="35" spans="1:27">
      <c r="A35" s="142" t="s">
        <v>74</v>
      </c>
      <c r="B35" s="143"/>
      <c r="D35" s="40">
        <v>0</v>
      </c>
      <c r="E35" s="40">
        <v>0</v>
      </c>
      <c r="F35" s="40">
        <v>0</v>
      </c>
      <c r="G35">
        <v>0</v>
      </c>
      <c r="H35" s="40">
        <v>489855.7</v>
      </c>
      <c r="I35" s="40">
        <v>442350.06719999993</v>
      </c>
      <c r="J35" s="40">
        <v>47505.632800000079</v>
      </c>
      <c r="K35">
        <v>0</v>
      </c>
      <c r="L35" s="40">
        <v>151998</v>
      </c>
      <c r="M35" s="40">
        <v>173114.68227295735</v>
      </c>
      <c r="N35" s="40">
        <v>-21116.682272957347</v>
      </c>
      <c r="O35">
        <v>0</v>
      </c>
      <c r="P35" s="40">
        <v>65900</v>
      </c>
      <c r="Q35" s="40">
        <f>+Ghana!Q35+Tanzania!Q35</f>
        <v>62816.688048066673</v>
      </c>
      <c r="R35" s="40">
        <f t="shared" si="0"/>
        <v>3083.3119519333268</v>
      </c>
      <c r="T35" s="40">
        <f>+Ghana!T35+Tanzania!T35</f>
        <v>86836.2</v>
      </c>
      <c r="U35" s="40">
        <f>+Ghana!U35+Tanzania!U35</f>
        <v>90863</v>
      </c>
      <c r="V35" s="40">
        <f t="shared" si="1"/>
        <v>-4026.8000000000029</v>
      </c>
      <c r="X35" s="40"/>
      <c r="Y35" s="40"/>
      <c r="Z35" s="40"/>
      <c r="AA35" s="109"/>
    </row>
    <row r="36" spans="1:27">
      <c r="A36" s="133" t="s">
        <v>75</v>
      </c>
      <c r="B36" s="134"/>
      <c r="D36" s="26">
        <v>0</v>
      </c>
      <c r="E36" s="26">
        <v>0</v>
      </c>
      <c r="F36" s="26">
        <v>0</v>
      </c>
      <c r="G36">
        <v>0</v>
      </c>
      <c r="H36" s="26">
        <v>702154.4</v>
      </c>
      <c r="I36" s="26">
        <v>579386.13990000007</v>
      </c>
      <c r="J36" s="26">
        <v>122768.26009999996</v>
      </c>
      <c r="K36">
        <v>0</v>
      </c>
      <c r="L36" s="26">
        <v>108852</v>
      </c>
      <c r="M36" s="26">
        <v>114026.3234501679</v>
      </c>
      <c r="N36" s="26">
        <v>-5174.3234501678962</v>
      </c>
      <c r="O36">
        <v>0</v>
      </c>
      <c r="P36" s="26">
        <v>53766.666666666672</v>
      </c>
      <c r="Q36" s="26">
        <f>+Ghana!Q36+Tanzania!Q36</f>
        <v>50616.735145827231</v>
      </c>
      <c r="R36" s="26">
        <f t="shared" si="0"/>
        <v>3149.9315208394401</v>
      </c>
      <c r="T36" s="26">
        <f>+Ghana!T36+Tanzania!T36</f>
        <v>50950</v>
      </c>
      <c r="U36" s="26">
        <f>+Ghana!U36+Tanzania!U36</f>
        <v>50990</v>
      </c>
      <c r="V36" s="26">
        <f t="shared" si="1"/>
        <v>-40</v>
      </c>
      <c r="X36" s="26"/>
      <c r="Y36" s="26"/>
      <c r="Z36" s="26"/>
      <c r="AA36" s="104"/>
    </row>
    <row r="37" spans="1:27">
      <c r="A37" s="133" t="s">
        <v>76</v>
      </c>
      <c r="B37" s="134" t="s">
        <v>77</v>
      </c>
      <c r="D37" s="26">
        <v>0</v>
      </c>
      <c r="E37" s="26">
        <v>0</v>
      </c>
      <c r="F37" s="26">
        <v>0</v>
      </c>
      <c r="G37">
        <v>0</v>
      </c>
      <c r="H37" s="26">
        <v>112600</v>
      </c>
      <c r="I37" s="26">
        <v>56272.5</v>
      </c>
      <c r="J37" s="26">
        <v>56327.5</v>
      </c>
      <c r="K37">
        <v>0</v>
      </c>
      <c r="L37" s="26">
        <v>95416.972799999989</v>
      </c>
      <c r="M37" s="26">
        <v>51859</v>
      </c>
      <c r="N37" s="26">
        <v>43557.972799999989</v>
      </c>
      <c r="O37">
        <v>0</v>
      </c>
      <c r="P37" s="26">
        <v>30433.333333333336</v>
      </c>
      <c r="Q37" s="26">
        <f>+Ghana!Q37+Tanzania!Q37</f>
        <v>28576.325803057905</v>
      </c>
      <c r="R37" s="26">
        <f t="shared" si="0"/>
        <v>1857.0075302754303</v>
      </c>
      <c r="T37" s="26">
        <f>+Ghana!T37+Tanzania!T37</f>
        <v>32627</v>
      </c>
      <c r="U37" s="26">
        <f>+Ghana!U37+Tanzania!U37</f>
        <v>32555</v>
      </c>
      <c r="V37" s="26">
        <f t="shared" si="1"/>
        <v>72</v>
      </c>
      <c r="X37" s="26"/>
      <c r="Y37" s="26"/>
      <c r="Z37" s="26"/>
      <c r="AA37" s="104"/>
    </row>
    <row r="38" spans="1:27" ht="15.75" thickBot="1">
      <c r="A38" s="133" t="s">
        <v>78</v>
      </c>
      <c r="B38" s="134" t="s">
        <v>79</v>
      </c>
      <c r="D38" s="26">
        <v>0</v>
      </c>
      <c r="E38" s="26">
        <v>0</v>
      </c>
      <c r="F38" s="26">
        <v>0</v>
      </c>
      <c r="G38">
        <v>0</v>
      </c>
      <c r="H38" s="26">
        <v>257985</v>
      </c>
      <c r="I38" s="26">
        <v>222113.21290000001</v>
      </c>
      <c r="J38" s="26">
        <v>35871.787099999987</v>
      </c>
      <c r="K38">
        <v>0</v>
      </c>
      <c r="L38" s="26">
        <v>132084</v>
      </c>
      <c r="M38" s="26">
        <v>150000.51427687478</v>
      </c>
      <c r="N38" s="26">
        <v>-17916.514276874776</v>
      </c>
      <c r="O38">
        <v>0</v>
      </c>
      <c r="P38" s="26">
        <v>89500</v>
      </c>
      <c r="Q38" s="26">
        <f>+Ghana!Q38+Tanzania!Q38</f>
        <v>84163.26883026307</v>
      </c>
      <c r="R38" s="26">
        <f t="shared" si="0"/>
        <v>5336.7311697369296</v>
      </c>
      <c r="T38" s="26">
        <f>+Ghana!T38+Tanzania!T38</f>
        <v>78573.8</v>
      </c>
      <c r="U38" s="26">
        <f>+Ghana!U38+Tanzania!U38</f>
        <v>81770</v>
      </c>
      <c r="V38" s="26">
        <f t="shared" si="1"/>
        <v>-3196.1999999999971</v>
      </c>
      <c r="X38" s="26"/>
      <c r="Y38" s="26"/>
      <c r="Z38" s="26"/>
      <c r="AA38" s="104"/>
    </row>
    <row r="39" spans="1:27" ht="15.75" thickBot="1">
      <c r="A39" s="131" t="s">
        <v>80</v>
      </c>
      <c r="B39" s="132" t="s">
        <v>57</v>
      </c>
      <c r="D39" s="41">
        <v>145200</v>
      </c>
      <c r="E39" s="41">
        <v>98866.643461538479</v>
      </c>
      <c r="F39" s="41">
        <v>46333.356538461521</v>
      </c>
      <c r="G39">
        <v>0</v>
      </c>
      <c r="H39" s="41">
        <v>125546</v>
      </c>
      <c r="I39" s="41">
        <v>121881.5</v>
      </c>
      <c r="J39" s="41">
        <v>3664.5</v>
      </c>
      <c r="K39">
        <v>0</v>
      </c>
      <c r="L39" s="41">
        <v>183900</v>
      </c>
      <c r="M39" s="41">
        <v>146531.31</v>
      </c>
      <c r="N39" s="41">
        <v>37368.69</v>
      </c>
      <c r="O39">
        <v>0</v>
      </c>
      <c r="P39" s="41">
        <v>127534</v>
      </c>
      <c r="Q39" s="41">
        <f>+Ghana!Q39+Tanzania!Q39</f>
        <v>163101.47527515815</v>
      </c>
      <c r="R39" s="41">
        <f t="shared" si="0"/>
        <v>-35567.475275158155</v>
      </c>
      <c r="T39" s="41">
        <f>+Ghana!T39+Tanzania!T39</f>
        <v>147512.5</v>
      </c>
      <c r="U39" s="41">
        <f>+Ghana!U39+Tanzania!U39</f>
        <v>141242</v>
      </c>
      <c r="V39" s="41">
        <f t="shared" si="1"/>
        <v>6270.5</v>
      </c>
      <c r="X39" s="41"/>
      <c r="Y39" s="41"/>
      <c r="Z39" s="41"/>
      <c r="AA39" s="110"/>
    </row>
    <row r="40" spans="1:27" ht="15.75" thickBot="1">
      <c r="A40" s="42"/>
      <c r="B40" s="42" t="s">
        <v>81</v>
      </c>
      <c r="D40" s="43">
        <v>1169473</v>
      </c>
      <c r="E40" s="43">
        <v>571866.30346153851</v>
      </c>
      <c r="F40" s="43">
        <v>597606.69653846149</v>
      </c>
      <c r="G40">
        <v>0</v>
      </c>
      <c r="H40" s="43">
        <v>1688141.1</v>
      </c>
      <c r="I40" s="43">
        <v>1422003.42</v>
      </c>
      <c r="J40" s="43">
        <v>266137.68000000017</v>
      </c>
      <c r="K40">
        <v>0</v>
      </c>
      <c r="L40" s="43">
        <v>672250.97279999999</v>
      </c>
      <c r="M40" s="43">
        <v>635531.83000000007</v>
      </c>
      <c r="N40" s="43">
        <v>36719.142799999914</v>
      </c>
      <c r="O40">
        <v>0</v>
      </c>
      <c r="P40" s="43">
        <v>367134</v>
      </c>
      <c r="Q40" s="43">
        <f>+Q39+Q26</f>
        <v>389274.49310237309</v>
      </c>
      <c r="R40" s="43">
        <f t="shared" si="0"/>
        <v>-22140.49310237309</v>
      </c>
      <c r="T40" s="43">
        <f>+T39+T26</f>
        <v>396499.5</v>
      </c>
      <c r="U40" s="43">
        <f>+U39+U26</f>
        <v>397420</v>
      </c>
      <c r="V40" s="43">
        <f t="shared" si="1"/>
        <v>-920.5</v>
      </c>
      <c r="X40" s="43">
        <v>3394333</v>
      </c>
      <c r="Y40" s="43">
        <f t="shared" si="2"/>
        <v>3416096.0465639117</v>
      </c>
      <c r="Z40" s="43">
        <f>+X40-Y40</f>
        <v>-21763.046563911717</v>
      </c>
      <c r="AA40" s="111">
        <f>+Y40/X40</f>
        <v>1.0064115826478757</v>
      </c>
    </row>
    <row r="41" spans="1:27" ht="15.75" thickBot="1">
      <c r="A41" s="44"/>
      <c r="B41" s="45"/>
      <c r="D41" s="46"/>
      <c r="E41" s="46"/>
      <c r="F41" s="46"/>
      <c r="H41" s="46"/>
      <c r="I41" s="46"/>
      <c r="J41" s="46"/>
      <c r="L41" s="46"/>
      <c r="M41" s="46"/>
      <c r="N41" s="46"/>
      <c r="P41" s="46"/>
      <c r="Q41" s="46"/>
      <c r="R41" s="46"/>
      <c r="T41" s="46"/>
      <c r="U41" s="46"/>
      <c r="V41" s="46"/>
      <c r="X41" s="46"/>
      <c r="Y41" s="46"/>
      <c r="Z41" s="46"/>
      <c r="AA41" s="112"/>
    </row>
    <row r="42" spans="1:27" ht="15.75" thickBot="1">
      <c r="A42" s="131" t="s">
        <v>82</v>
      </c>
      <c r="B42" s="132"/>
      <c r="D42" s="27">
        <v>115390</v>
      </c>
      <c r="E42" s="27">
        <v>75822.8</v>
      </c>
      <c r="F42" s="27">
        <v>39567.199999999997</v>
      </c>
      <c r="G42">
        <v>0</v>
      </c>
      <c r="H42" s="27">
        <v>15000</v>
      </c>
      <c r="I42" s="27">
        <v>134373.04999999999</v>
      </c>
      <c r="J42" s="27">
        <v>-119373.04999999999</v>
      </c>
      <c r="K42">
        <v>0</v>
      </c>
      <c r="L42" s="27">
        <v>0</v>
      </c>
      <c r="M42" s="27">
        <v>0</v>
      </c>
      <c r="N42" s="27">
        <v>0</v>
      </c>
      <c r="O42">
        <v>0</v>
      </c>
      <c r="P42" s="27">
        <v>95000</v>
      </c>
      <c r="Q42" s="27">
        <f>+Ghana!Q42+Tanzania!Q42</f>
        <v>94469.53</v>
      </c>
      <c r="R42" s="27">
        <f t="shared" si="0"/>
        <v>530.47000000000116</v>
      </c>
      <c r="T42" s="27">
        <f>+Ghana!T42+Tanzania!T42</f>
        <v>109000</v>
      </c>
      <c r="U42" s="27">
        <f>+Ghana!U42+Tanzania!U42</f>
        <v>109479.51784417048</v>
      </c>
      <c r="V42" s="27">
        <f t="shared" si="1"/>
        <v>-479.51784417047747</v>
      </c>
      <c r="X42" s="27"/>
      <c r="Y42" s="27"/>
      <c r="Z42" s="27"/>
      <c r="AA42" s="105"/>
    </row>
    <row r="43" spans="1:27" ht="15.75" thickBot="1">
      <c r="A43" s="131" t="s">
        <v>83</v>
      </c>
      <c r="B43" s="132" t="s">
        <v>84</v>
      </c>
      <c r="D43" s="27">
        <v>42200</v>
      </c>
      <c r="E43" s="27">
        <v>39546.54368131869</v>
      </c>
      <c r="F43" s="27">
        <v>2653.4563186813102</v>
      </c>
      <c r="G43">
        <v>0</v>
      </c>
      <c r="H43" s="27">
        <v>28790</v>
      </c>
      <c r="I43" s="27">
        <v>46872</v>
      </c>
      <c r="J43" s="27">
        <v>-18082</v>
      </c>
      <c r="K43">
        <v>0</v>
      </c>
      <c r="L43" s="27">
        <v>27011.762999999995</v>
      </c>
      <c r="M43" s="27">
        <v>37251</v>
      </c>
      <c r="N43" s="27">
        <v>-10239.237000000005</v>
      </c>
      <c r="O43">
        <v>0</v>
      </c>
      <c r="P43" s="27">
        <v>34170</v>
      </c>
      <c r="Q43" s="27">
        <f>+Ghana!Q43+Tanzania!Q43</f>
        <v>32058.800000000003</v>
      </c>
      <c r="R43" s="27">
        <f t="shared" si="0"/>
        <v>2111.1999999999971</v>
      </c>
      <c r="T43" s="27">
        <f>+Ghana!T43+Tanzania!T43</f>
        <v>38656.344484000001</v>
      </c>
      <c r="U43" s="27">
        <f>+Ghana!U43+Tanzania!U43</f>
        <v>35627.839999999997</v>
      </c>
      <c r="V43" s="27">
        <f t="shared" si="1"/>
        <v>3028.5044840000046</v>
      </c>
      <c r="X43" s="27"/>
      <c r="Y43" s="27"/>
      <c r="Z43" s="27"/>
      <c r="AA43" s="105"/>
    </row>
    <row r="44" spans="1:27" ht="15.75" thickBot="1">
      <c r="A44" s="42"/>
      <c r="B44" s="47" t="s">
        <v>85</v>
      </c>
      <c r="D44" s="48">
        <v>157590</v>
      </c>
      <c r="E44" s="48">
        <v>115369.34368131869</v>
      </c>
      <c r="F44" s="48">
        <v>42220.656318681315</v>
      </c>
      <c r="G44">
        <v>0</v>
      </c>
      <c r="H44" s="48">
        <v>43790</v>
      </c>
      <c r="I44" s="48">
        <v>181245.05</v>
      </c>
      <c r="J44" s="48">
        <v>-137455.04999999999</v>
      </c>
      <c r="K44">
        <v>0</v>
      </c>
      <c r="L44" s="48">
        <v>27011.762999999995</v>
      </c>
      <c r="M44" s="48">
        <v>37251</v>
      </c>
      <c r="N44" s="48">
        <v>-10239.237000000005</v>
      </c>
      <c r="O44">
        <v>0</v>
      </c>
      <c r="P44" s="48">
        <v>129170</v>
      </c>
      <c r="Q44" s="48">
        <f>+Ghana!Q44+Tanzania!Q44</f>
        <v>126528.33</v>
      </c>
      <c r="R44" s="48">
        <f t="shared" si="0"/>
        <v>2641.6699999999983</v>
      </c>
      <c r="T44" s="48">
        <f>+Ghana!T44+Tanzania!T44</f>
        <v>147656.344484</v>
      </c>
      <c r="U44" s="48">
        <f>+Ghana!U44+Tanzania!U44</f>
        <v>145107.35784417047</v>
      </c>
      <c r="V44" s="48">
        <f t="shared" si="1"/>
        <v>2548.9866398295271</v>
      </c>
      <c r="X44" s="48">
        <v>455030</v>
      </c>
      <c r="Y44" s="48">
        <f t="shared" si="2"/>
        <v>605501.08152548922</v>
      </c>
      <c r="Z44" s="48">
        <f>+X44-Y44</f>
        <v>-150471.08152548922</v>
      </c>
      <c r="AA44" s="113">
        <f>+Y44/X44</f>
        <v>1.3306838703502828</v>
      </c>
    </row>
    <row r="45" spans="1:27" ht="15.75" thickBot="1">
      <c r="A45" s="135" t="s">
        <v>86</v>
      </c>
      <c r="B45" s="136"/>
      <c r="D45" s="49">
        <v>46000</v>
      </c>
      <c r="E45" s="49">
        <v>33372</v>
      </c>
      <c r="F45" s="49">
        <v>12628</v>
      </c>
      <c r="G45">
        <v>0</v>
      </c>
      <c r="H45" s="49">
        <v>45000</v>
      </c>
      <c r="I45" s="49">
        <v>72792</v>
      </c>
      <c r="J45" s="49">
        <v>-27792</v>
      </c>
      <c r="K45">
        <v>0</v>
      </c>
      <c r="L45" s="49">
        <v>46000</v>
      </c>
      <c r="M45" s="49">
        <v>33771.360000000001</v>
      </c>
      <c r="N45" s="49">
        <v>12228.64</v>
      </c>
      <c r="O45">
        <v>0</v>
      </c>
      <c r="P45" s="49">
        <v>25000</v>
      </c>
      <c r="Q45" s="49">
        <f>+Ghana!Q45+Tanzania!Q45</f>
        <v>10450.82</v>
      </c>
      <c r="R45" s="49">
        <f t="shared" si="0"/>
        <v>14549.18</v>
      </c>
      <c r="T45" s="49">
        <f>+Ghana!T45+Tanzania!T45</f>
        <v>20500</v>
      </c>
      <c r="U45" s="49">
        <f>+Ghana!U45+Tanzania!U45</f>
        <v>19779.239999999998</v>
      </c>
      <c r="V45" s="49">
        <f t="shared" si="1"/>
        <v>720.76000000000204</v>
      </c>
      <c r="X45" s="49"/>
      <c r="Y45" s="49"/>
      <c r="Z45" s="49"/>
      <c r="AA45" s="114"/>
    </row>
    <row r="46" spans="1:27" ht="15.75" thickBot="1">
      <c r="A46" s="131" t="s">
        <v>87</v>
      </c>
      <c r="B46" s="132" t="s">
        <v>84</v>
      </c>
      <c r="D46" s="50">
        <v>46000</v>
      </c>
      <c r="E46" s="50">
        <v>33373</v>
      </c>
      <c r="F46" s="50">
        <v>12627</v>
      </c>
      <c r="G46">
        <v>0</v>
      </c>
      <c r="H46" s="50">
        <v>47948</v>
      </c>
      <c r="I46" s="50">
        <v>42873.19</v>
      </c>
      <c r="J46" s="50">
        <v>5074.8099999999977</v>
      </c>
      <c r="K46">
        <v>0</v>
      </c>
      <c r="L46" s="50">
        <v>17306.439999999999</v>
      </c>
      <c r="M46" s="50">
        <v>22878.75</v>
      </c>
      <c r="N46" s="50">
        <v>-5572.3100000000013</v>
      </c>
      <c r="O46">
        <v>0</v>
      </c>
      <c r="P46" s="50">
        <v>11986</v>
      </c>
      <c r="Q46" s="50">
        <f>+Ghana!Q46+Tanzania!Q46</f>
        <v>13399.8</v>
      </c>
      <c r="R46" s="50">
        <f t="shared" si="0"/>
        <v>-1413.7999999999993</v>
      </c>
      <c r="T46" s="50">
        <f>+Ghana!T46+Tanzania!T46</f>
        <v>10131.017620000001</v>
      </c>
      <c r="U46" s="50">
        <f>+Ghana!U46+Tanzania!U46</f>
        <v>10881.56</v>
      </c>
      <c r="V46" s="50">
        <f t="shared" si="1"/>
        <v>-750.54237999999896</v>
      </c>
      <c r="X46" s="50"/>
      <c r="Y46" s="50"/>
      <c r="Z46" s="50"/>
      <c r="AA46" s="115"/>
    </row>
    <row r="47" spans="1:27" ht="15.75" thickBot="1">
      <c r="A47" s="51"/>
      <c r="B47" s="42" t="s">
        <v>88</v>
      </c>
      <c r="D47" s="43">
        <v>92000</v>
      </c>
      <c r="E47" s="43">
        <v>66745</v>
      </c>
      <c r="F47" s="43">
        <v>25255</v>
      </c>
      <c r="G47">
        <v>0</v>
      </c>
      <c r="H47" s="43">
        <v>92948</v>
      </c>
      <c r="I47" s="43">
        <v>115665.19</v>
      </c>
      <c r="J47" s="43">
        <v>-22717.190000000002</v>
      </c>
      <c r="K47">
        <v>0</v>
      </c>
      <c r="L47" s="43">
        <v>63306.44</v>
      </c>
      <c r="M47" s="43">
        <v>56650.11</v>
      </c>
      <c r="N47" s="43">
        <v>6656.3300000000017</v>
      </c>
      <c r="O47">
        <v>0</v>
      </c>
      <c r="P47" s="43">
        <v>36986</v>
      </c>
      <c r="Q47" s="43">
        <f>+Ghana!Q47+Tanzania!Q47</f>
        <v>23850.62</v>
      </c>
      <c r="R47" s="43">
        <f t="shared" si="0"/>
        <v>13135.380000000001</v>
      </c>
      <c r="T47" s="43">
        <f>+Ghana!T47+Tanzania!T47</f>
        <v>30631.017619999999</v>
      </c>
      <c r="U47" s="43">
        <f>+Ghana!U47+Tanzania!U47</f>
        <v>30660.799999999999</v>
      </c>
      <c r="V47" s="43">
        <f t="shared" si="1"/>
        <v>-29.782380000000558</v>
      </c>
      <c r="X47" s="43">
        <v>288871</v>
      </c>
      <c r="Y47" s="43">
        <f t="shared" si="2"/>
        <v>293571.71999999997</v>
      </c>
      <c r="Z47" s="43">
        <f>+X47-Y47</f>
        <v>-4700.7199999999721</v>
      </c>
      <c r="AA47" s="111">
        <f>+Y47/X47</f>
        <v>1.0162727307344801</v>
      </c>
    </row>
    <row r="48" spans="1:27" ht="15.75" thickBot="1">
      <c r="A48" s="131" t="s">
        <v>89</v>
      </c>
      <c r="B48" s="132" t="s">
        <v>84</v>
      </c>
      <c r="D48" s="27">
        <v>317783</v>
      </c>
      <c r="E48" s="27">
        <v>245144.11</v>
      </c>
      <c r="F48" s="27">
        <v>72638.890000000014</v>
      </c>
      <c r="G48">
        <v>0</v>
      </c>
      <c r="H48" s="27">
        <v>365381.1</v>
      </c>
      <c r="I48" s="27">
        <v>296962.64999999997</v>
      </c>
      <c r="J48" s="27">
        <v>68418.450000000012</v>
      </c>
      <c r="K48">
        <v>0</v>
      </c>
      <c r="L48" s="27">
        <v>331874.78950000001</v>
      </c>
      <c r="M48" s="27">
        <v>239141.33000000002</v>
      </c>
      <c r="N48" s="27">
        <v>92733.459499999997</v>
      </c>
      <c r="O48">
        <v>0</v>
      </c>
      <c r="P48" s="27">
        <v>250184</v>
      </c>
      <c r="Q48" s="27">
        <f>+Ghana!Q48+Tanzania!Q48</f>
        <v>242655.17000000004</v>
      </c>
      <c r="R48" s="27">
        <f t="shared" si="0"/>
        <v>7528.8299999999581</v>
      </c>
      <c r="T48" s="27">
        <f>+Ghana!T48+Tanzania!T48</f>
        <v>234040.13443590002</v>
      </c>
      <c r="U48" s="27">
        <f>+Ghana!U48+Tanzania!U48</f>
        <v>192680.23499999996</v>
      </c>
      <c r="V48" s="27">
        <f t="shared" si="1"/>
        <v>41359.899435900064</v>
      </c>
      <c r="X48" s="27">
        <v>1464200</v>
      </c>
      <c r="Y48" s="27">
        <f t="shared" si="2"/>
        <v>1216583.4950000001</v>
      </c>
      <c r="Z48" s="27">
        <f>+X48-Y48</f>
        <v>247616.50499999989</v>
      </c>
      <c r="AA48" s="105">
        <f>+Y48/X48</f>
        <v>0.83088614601830357</v>
      </c>
    </row>
    <row r="49" spans="1:27" ht="15.75" thickBot="1">
      <c r="A49" s="51"/>
      <c r="B49" s="51" t="s">
        <v>90</v>
      </c>
      <c r="D49" s="52">
        <v>567373</v>
      </c>
      <c r="E49" s="52">
        <v>427258.45368131867</v>
      </c>
      <c r="F49" s="52">
        <v>140114.54631868133</v>
      </c>
      <c r="G49">
        <v>0</v>
      </c>
      <c r="H49" s="52">
        <v>502119.1</v>
      </c>
      <c r="I49" s="52">
        <v>593872.8899999999</v>
      </c>
      <c r="J49" s="52">
        <v>-91753.789999999921</v>
      </c>
      <c r="K49">
        <v>0</v>
      </c>
      <c r="L49" s="52">
        <v>422192.99249999999</v>
      </c>
      <c r="M49" s="52">
        <v>333042.44</v>
      </c>
      <c r="N49" s="52">
        <v>89150.552499999991</v>
      </c>
      <c r="O49">
        <v>0</v>
      </c>
      <c r="P49" s="52">
        <v>416340</v>
      </c>
      <c r="Q49" s="52">
        <f>+Ghana!Q49+Tanzania!Q49</f>
        <v>393034.12</v>
      </c>
      <c r="R49" s="52">
        <f t="shared" si="0"/>
        <v>23305.880000000005</v>
      </c>
      <c r="T49" s="52">
        <f>+Ghana!T49+Tanzania!T49</f>
        <v>412327.49653990002</v>
      </c>
      <c r="U49" s="52">
        <f>+Ghana!U49+Tanzania!U49</f>
        <v>368448.39284417045</v>
      </c>
      <c r="V49" s="52">
        <f t="shared" si="1"/>
        <v>43879.103695729573</v>
      </c>
      <c r="X49" s="52">
        <f>+X48+X47+X44</f>
        <v>2208101</v>
      </c>
      <c r="Y49" s="52">
        <f t="shared" si="2"/>
        <v>2115656.2965254891</v>
      </c>
      <c r="Z49" s="52">
        <f>+X49-Y49</f>
        <v>92444.703474510927</v>
      </c>
      <c r="AA49" s="116">
        <f>+Y49/X49</f>
        <v>0.95813384284753689</v>
      </c>
    </row>
    <row r="50" spans="1:27" ht="15.75" thickBot="1">
      <c r="A50" s="53"/>
      <c r="B50" s="53"/>
      <c r="D50" s="54"/>
      <c r="E50" s="54"/>
      <c r="F50" s="54"/>
      <c r="H50" s="54"/>
      <c r="I50" s="54"/>
      <c r="J50" s="54"/>
      <c r="L50" s="54"/>
      <c r="M50" s="54"/>
      <c r="N50" s="54"/>
      <c r="P50" s="54"/>
      <c r="Q50" s="54"/>
      <c r="R50" s="54">
        <f t="shared" si="0"/>
        <v>0</v>
      </c>
      <c r="T50" s="54"/>
      <c r="U50" s="54"/>
      <c r="V50" s="54">
        <f t="shared" si="1"/>
        <v>0</v>
      </c>
      <c r="X50" s="54"/>
      <c r="Y50" s="54">
        <f t="shared" si="2"/>
        <v>0</v>
      </c>
      <c r="Z50" s="54"/>
      <c r="AA50" s="117"/>
    </row>
    <row r="51" spans="1:27" ht="15.75" thickBot="1">
      <c r="A51" s="51"/>
      <c r="B51" s="42" t="s">
        <v>91</v>
      </c>
      <c r="D51" s="52">
        <v>2236986</v>
      </c>
      <c r="E51" s="52">
        <v>1310261.5675824175</v>
      </c>
      <c r="F51" s="52">
        <v>926724.43241758249</v>
      </c>
      <c r="G51">
        <v>0</v>
      </c>
      <c r="H51" s="52">
        <v>3018495.2</v>
      </c>
      <c r="I51" s="52">
        <v>2487225.41</v>
      </c>
      <c r="J51" s="52">
        <v>531269.79</v>
      </c>
      <c r="K51">
        <v>0</v>
      </c>
      <c r="L51" s="52">
        <v>1695371.9653</v>
      </c>
      <c r="M51" s="52">
        <v>1617725.4041260001</v>
      </c>
      <c r="N51" s="52">
        <v>77646.561173999915</v>
      </c>
      <c r="O51">
        <v>0</v>
      </c>
      <c r="P51" s="52">
        <v>1442485</v>
      </c>
      <c r="Q51" s="52">
        <f>+Ghana!Q51+Tanzania!Q51</f>
        <v>1285865.1578272148</v>
      </c>
      <c r="R51" s="52">
        <f t="shared" si="0"/>
        <v>156619.8421727852</v>
      </c>
      <c r="T51" s="52">
        <f>+Ghana!T51+Tanzania!T51</f>
        <v>1294428.9965399001</v>
      </c>
      <c r="U51" s="52">
        <f>+Ghana!U51+Tanzania!U51</f>
        <v>1285215.3928441703</v>
      </c>
      <c r="V51" s="52">
        <f t="shared" si="1"/>
        <v>9213.6036957297474</v>
      </c>
      <c r="X51" s="52">
        <f>+X49+X40+X25</f>
        <v>7995508</v>
      </c>
      <c r="Y51" s="52">
        <f t="shared" si="2"/>
        <v>7986292.9323798027</v>
      </c>
      <c r="Z51" s="52">
        <f>+X51-Y51</f>
        <v>9215.067620197311</v>
      </c>
      <c r="AA51" s="116">
        <f>+Y51/X51</f>
        <v>0.99884746940154434</v>
      </c>
    </row>
    <row r="52" spans="1:27" ht="15.75" thickBot="1">
      <c r="A52"/>
      <c r="B52"/>
      <c r="D52"/>
      <c r="E52"/>
      <c r="F52"/>
      <c r="H52"/>
      <c r="I52"/>
      <c r="J52"/>
      <c r="L52"/>
      <c r="M52"/>
      <c r="N52"/>
      <c r="P52"/>
      <c r="Q52"/>
      <c r="R52"/>
      <c r="T52"/>
      <c r="U52"/>
      <c r="V52"/>
      <c r="X52"/>
      <c r="Y52"/>
      <c r="Z52"/>
      <c r="AA52" s="95"/>
    </row>
    <row r="53" spans="1:27" ht="15.75" thickBot="1">
      <c r="A53" s="62"/>
      <c r="B53" s="63" t="s">
        <v>92</v>
      </c>
      <c r="C53" s="64"/>
      <c r="D53" s="65">
        <v>2236986</v>
      </c>
      <c r="E53" s="65"/>
      <c r="F53" s="65"/>
      <c r="G53" s="64"/>
      <c r="H53" s="65">
        <v>2193720</v>
      </c>
      <c r="I53" s="65"/>
      <c r="J53" s="65"/>
      <c r="K53" s="64"/>
      <c r="L53" s="65">
        <v>1350965</v>
      </c>
      <c r="M53" s="65"/>
      <c r="N53" s="65"/>
      <c r="O53" s="64"/>
      <c r="P53" s="65">
        <v>1086207</v>
      </c>
      <c r="Q53" s="65"/>
      <c r="R53" s="65"/>
      <c r="S53" s="64"/>
      <c r="T53" s="65">
        <v>1127629</v>
      </c>
      <c r="U53" s="65"/>
      <c r="V53" s="65"/>
      <c r="W53" s="64"/>
      <c r="X53" s="65">
        <f>+T53+P53+L53+H53+D53</f>
        <v>7995507</v>
      </c>
      <c r="Y53" s="65"/>
      <c r="Z53" s="65"/>
      <c r="AA53" s="118"/>
    </row>
    <row r="54" spans="1:27">
      <c r="A54"/>
      <c r="B54" s="57"/>
      <c r="D54" s="55"/>
      <c r="E54" s="55"/>
      <c r="F54" s="55"/>
      <c r="H54" s="55"/>
      <c r="I54" s="55"/>
      <c r="J54" s="55"/>
      <c r="L54" s="55"/>
      <c r="M54" s="55"/>
      <c r="N54" s="55"/>
      <c r="P54" s="55"/>
      <c r="Q54" s="55"/>
      <c r="R54" s="55"/>
      <c r="T54" s="55"/>
      <c r="U54" s="55"/>
      <c r="V54" s="55"/>
      <c r="X54" s="55"/>
      <c r="Y54" s="55"/>
      <c r="Z54" s="55"/>
      <c r="AA54" s="119"/>
    </row>
    <row r="55" spans="1:27">
      <c r="A55"/>
      <c r="B55" s="57"/>
      <c r="D55" s="55"/>
      <c r="E55" s="55"/>
      <c r="F55" s="55"/>
      <c r="H55" s="55"/>
      <c r="I55" s="55"/>
      <c r="J55" s="55"/>
      <c r="L55" s="55"/>
      <c r="M55" s="55"/>
      <c r="N55" s="55"/>
      <c r="P55" s="55"/>
      <c r="Q55" s="55"/>
      <c r="R55" s="55"/>
      <c r="T55" s="55"/>
      <c r="U55" s="55"/>
      <c r="V55" s="55"/>
      <c r="X55" s="55"/>
      <c r="Y55" s="55"/>
      <c r="Z55" s="55"/>
      <c r="AA55" s="119"/>
    </row>
    <row r="56" spans="1:27">
      <c r="A56"/>
      <c r="B56" s="58"/>
      <c r="D56" s="58"/>
      <c r="E56" s="58"/>
      <c r="F56" s="58"/>
      <c r="H56" s="58"/>
      <c r="I56" s="58"/>
      <c r="J56" s="58"/>
      <c r="L56" s="58"/>
      <c r="M56" s="58"/>
      <c r="N56" s="58"/>
      <c r="P56" s="58"/>
      <c r="Q56" s="58"/>
      <c r="R56" s="58"/>
      <c r="T56" s="58"/>
      <c r="U56" s="58"/>
      <c r="V56" s="58"/>
      <c r="X56" s="58"/>
      <c r="Y56" s="58"/>
      <c r="Z56" s="58"/>
      <c r="AA56" s="120"/>
    </row>
    <row r="57" spans="1:27">
      <c r="A57"/>
      <c r="B57" s="57"/>
      <c r="D57" s="56"/>
      <c r="E57" s="56"/>
      <c r="F57" s="56"/>
      <c r="H57" s="56"/>
      <c r="I57" s="56"/>
      <c r="J57" s="56"/>
      <c r="L57" s="56"/>
      <c r="M57" s="56"/>
      <c r="N57" s="56"/>
      <c r="P57" s="56"/>
      <c r="Q57" s="56"/>
      <c r="R57" s="56"/>
      <c r="T57" s="56"/>
      <c r="U57" s="56"/>
      <c r="V57" s="56"/>
      <c r="X57" s="56"/>
      <c r="Y57" s="56"/>
      <c r="Z57" s="56"/>
      <c r="AA57" s="121"/>
    </row>
    <row r="58" spans="1:27">
      <c r="A58" s="59"/>
      <c r="B58" s="59"/>
      <c r="D58" s="59"/>
      <c r="E58" s="59"/>
      <c r="F58" s="59"/>
      <c r="H58" s="59"/>
      <c r="I58" s="59"/>
      <c r="J58" s="59"/>
      <c r="L58" s="59"/>
      <c r="M58" s="59"/>
      <c r="N58" s="59"/>
      <c r="P58" s="59"/>
      <c r="Q58" s="59"/>
      <c r="R58" s="59"/>
      <c r="T58" s="59"/>
      <c r="U58" s="59"/>
      <c r="V58" s="59"/>
      <c r="X58" s="59"/>
      <c r="Y58" s="59"/>
      <c r="Z58" s="59"/>
      <c r="AA58" s="122"/>
    </row>
    <row r="59" spans="1:27">
      <c r="A59"/>
      <c r="B59"/>
      <c r="D59"/>
      <c r="E59"/>
      <c r="F59"/>
      <c r="H59"/>
      <c r="I59"/>
      <c r="J59"/>
      <c r="L59"/>
      <c r="M59"/>
      <c r="N59"/>
      <c r="P59"/>
      <c r="Q59"/>
      <c r="R59"/>
      <c r="T59"/>
      <c r="U59"/>
      <c r="V59"/>
      <c r="X59"/>
      <c r="Y59"/>
      <c r="Z59"/>
      <c r="AA59" s="95"/>
    </row>
    <row r="60" spans="1:27">
      <c r="A60"/>
      <c r="B60"/>
      <c r="D60"/>
      <c r="E60"/>
      <c r="F60"/>
      <c r="H60"/>
      <c r="I60"/>
      <c r="J60"/>
      <c r="L60"/>
      <c r="M60"/>
      <c r="N60"/>
      <c r="P60"/>
      <c r="Q60"/>
      <c r="R60"/>
      <c r="T60"/>
      <c r="U60"/>
      <c r="V60"/>
      <c r="X60"/>
      <c r="Y60"/>
      <c r="Z60"/>
      <c r="AA60" s="95"/>
    </row>
    <row r="61" spans="1:27">
      <c r="A61"/>
      <c r="B61"/>
      <c r="D61"/>
      <c r="E61"/>
      <c r="F61"/>
      <c r="H61"/>
      <c r="I61"/>
      <c r="J61"/>
      <c r="L61"/>
      <c r="M61"/>
      <c r="N61"/>
      <c r="P61"/>
      <c r="Q61"/>
      <c r="R61"/>
      <c r="T61"/>
      <c r="U61"/>
      <c r="V61"/>
      <c r="X61"/>
      <c r="Y61"/>
      <c r="Z61"/>
      <c r="AA61" s="95"/>
    </row>
    <row r="62" spans="1:27">
      <c r="A62"/>
      <c r="B62"/>
      <c r="D62"/>
      <c r="E62"/>
      <c r="F62"/>
      <c r="H62"/>
      <c r="I62"/>
      <c r="J62"/>
      <c r="L62"/>
      <c r="M62"/>
      <c r="N62"/>
      <c r="P62"/>
      <c r="Q62"/>
      <c r="R62"/>
      <c r="T62"/>
      <c r="U62"/>
      <c r="V62"/>
      <c r="X62"/>
      <c r="Y62"/>
      <c r="Z62"/>
      <c r="AA62" s="95"/>
    </row>
    <row r="63" spans="1:27">
      <c r="A63"/>
      <c r="B63"/>
      <c r="D63"/>
      <c r="E63"/>
      <c r="F63"/>
      <c r="H63"/>
      <c r="I63"/>
      <c r="J63"/>
      <c r="L63"/>
      <c r="M63"/>
      <c r="N63"/>
      <c r="P63"/>
      <c r="Q63"/>
      <c r="R63"/>
      <c r="T63"/>
      <c r="U63"/>
      <c r="V63"/>
      <c r="X63"/>
      <c r="Y63"/>
      <c r="Z63"/>
      <c r="AA63" s="95"/>
    </row>
    <row r="64" spans="1:27">
      <c r="A64"/>
      <c r="B64"/>
      <c r="D64"/>
      <c r="E64"/>
      <c r="F64"/>
      <c r="H64"/>
      <c r="I64"/>
      <c r="J64"/>
      <c r="L64"/>
      <c r="M64"/>
      <c r="N64"/>
      <c r="P64"/>
      <c r="Q64"/>
      <c r="R64"/>
      <c r="T64"/>
      <c r="U64"/>
      <c r="V64"/>
      <c r="X64"/>
      <c r="Y64"/>
      <c r="Z64"/>
      <c r="AA64" s="95"/>
    </row>
    <row r="65" spans="27:27" customFormat="1">
      <c r="AA65" s="95"/>
    </row>
    <row r="66" spans="27:27" customFormat="1">
      <c r="AA66" s="95"/>
    </row>
    <row r="67" spans="27:27" customFormat="1">
      <c r="AA67" s="95"/>
    </row>
    <row r="68" spans="27:27" customFormat="1">
      <c r="AA68" s="95"/>
    </row>
    <row r="69" spans="27:27" customFormat="1">
      <c r="AA69" s="95"/>
    </row>
    <row r="70" spans="27:27" customFormat="1">
      <c r="AA70" s="95"/>
    </row>
    <row r="71" spans="27:27" customFormat="1">
      <c r="AA71" s="95"/>
    </row>
    <row r="72" spans="27:27" customFormat="1">
      <c r="AA72" s="95"/>
    </row>
    <row r="73" spans="27:27" customFormat="1">
      <c r="AA73" s="95"/>
    </row>
    <row r="74" spans="27:27" customFormat="1">
      <c r="AA74" s="95"/>
    </row>
    <row r="75" spans="27:27" customFormat="1">
      <c r="AA75" s="95"/>
    </row>
    <row r="76" spans="27:27" customFormat="1">
      <c r="AA76" s="95"/>
    </row>
    <row r="77" spans="27:27" customFormat="1">
      <c r="AA77" s="95"/>
    </row>
    <row r="78" spans="27:27" customFormat="1">
      <c r="AA78" s="95"/>
    </row>
    <row r="79" spans="27:27" customFormat="1">
      <c r="AA79" s="95"/>
    </row>
    <row r="80" spans="27:27" customFormat="1">
      <c r="AA80" s="95"/>
    </row>
    <row r="81" spans="27:27" customFormat="1">
      <c r="AA81" s="95"/>
    </row>
    <row r="82" spans="27:27" customFormat="1">
      <c r="AA82" s="95"/>
    </row>
    <row r="83" spans="27:27" customFormat="1">
      <c r="AA83" s="95"/>
    </row>
    <row r="84" spans="27:27" customFormat="1">
      <c r="AA84" s="95"/>
    </row>
    <row r="85" spans="27:27" customFormat="1">
      <c r="AA85" s="95"/>
    </row>
    <row r="86" spans="27:27" customFormat="1">
      <c r="AA86" s="95"/>
    </row>
    <row r="87" spans="27:27" customFormat="1">
      <c r="AA87" s="95"/>
    </row>
    <row r="88" spans="27:27" customFormat="1">
      <c r="AA88" s="95"/>
    </row>
    <row r="89" spans="27:27" customFormat="1">
      <c r="AA89" s="95"/>
    </row>
    <row r="90" spans="27:27" customFormat="1">
      <c r="AA90" s="95"/>
    </row>
    <row r="91" spans="27:27" customFormat="1">
      <c r="AA91" s="95"/>
    </row>
    <row r="92" spans="27:27" customFormat="1">
      <c r="AA92" s="95"/>
    </row>
    <row r="93" spans="27:27" customFormat="1">
      <c r="AA93" s="95"/>
    </row>
    <row r="94" spans="27:27" customFormat="1">
      <c r="AA94" s="95"/>
    </row>
    <row r="95" spans="27:27" customFormat="1">
      <c r="AA95" s="95"/>
    </row>
    <row r="96" spans="27:27" customFormat="1">
      <c r="AA96" s="95"/>
    </row>
    <row r="97" spans="27:27" customFormat="1">
      <c r="AA97" s="95"/>
    </row>
    <row r="98" spans="27:27" customFormat="1">
      <c r="AA98" s="95"/>
    </row>
    <row r="99" spans="27:27" customFormat="1">
      <c r="AA99" s="95"/>
    </row>
    <row r="100" spans="27:27" customFormat="1">
      <c r="AA100" s="95"/>
    </row>
    <row r="101" spans="27:27" customFormat="1">
      <c r="AA101" s="95"/>
    </row>
    <row r="102" spans="27:27" customFormat="1">
      <c r="AA102" s="95"/>
    </row>
    <row r="103" spans="27:27" customFormat="1">
      <c r="AA103" s="95"/>
    </row>
    <row r="104" spans="27:27" customFormat="1">
      <c r="AA104" s="95"/>
    </row>
    <row r="105" spans="27:27" customFormat="1">
      <c r="AA105" s="95"/>
    </row>
    <row r="106" spans="27:27" customFormat="1">
      <c r="AA106" s="95"/>
    </row>
    <row r="107" spans="27:27" customFormat="1">
      <c r="AA107" s="95"/>
    </row>
    <row r="108" spans="27:27" customFormat="1">
      <c r="AA108" s="95"/>
    </row>
    <row r="109" spans="27:27" customFormat="1">
      <c r="AA109" s="95"/>
    </row>
    <row r="110" spans="27:27" customFormat="1">
      <c r="AA110" s="95"/>
    </row>
    <row r="111" spans="27:27" customFormat="1">
      <c r="AA111" s="95"/>
    </row>
    <row r="112" spans="27:27" customFormat="1">
      <c r="AA112" s="95"/>
    </row>
    <row r="113" spans="27:27" customFormat="1">
      <c r="AA113" s="95"/>
    </row>
    <row r="114" spans="27:27" customFormat="1">
      <c r="AA114" s="95"/>
    </row>
    <row r="115" spans="27:27" customFormat="1">
      <c r="AA115" s="95"/>
    </row>
    <row r="116" spans="27:27" customFormat="1">
      <c r="AA116" s="95"/>
    </row>
    <row r="117" spans="27:27" customFormat="1">
      <c r="AA117" s="95"/>
    </row>
    <row r="118" spans="27:27" customFormat="1">
      <c r="AA118" s="95"/>
    </row>
    <row r="119" spans="27:27" customFormat="1">
      <c r="AA119" s="95"/>
    </row>
    <row r="120" spans="27:27" customFormat="1">
      <c r="AA120" s="95"/>
    </row>
    <row r="121" spans="27:27" customFormat="1">
      <c r="AA121" s="95"/>
    </row>
    <row r="122" spans="27:27" customFormat="1">
      <c r="AA122" s="95"/>
    </row>
    <row r="123" spans="27:27" customFormat="1">
      <c r="AA123" s="95"/>
    </row>
    <row r="124" spans="27:27" customFormat="1">
      <c r="AA124" s="95"/>
    </row>
    <row r="125" spans="27:27" customFormat="1">
      <c r="AA125" s="95"/>
    </row>
    <row r="126" spans="27:27" customFormat="1">
      <c r="AA126" s="95"/>
    </row>
    <row r="127" spans="27:27" customFormat="1">
      <c r="AA127" s="95"/>
    </row>
    <row r="128" spans="27:27" customFormat="1">
      <c r="AA128" s="95"/>
    </row>
    <row r="129" spans="27:27" customFormat="1">
      <c r="AA129" s="95"/>
    </row>
    <row r="130" spans="27:27" customFormat="1">
      <c r="AA130" s="95"/>
    </row>
    <row r="131" spans="27:27" customFormat="1">
      <c r="AA131" s="95"/>
    </row>
    <row r="132" spans="27:27" customFormat="1">
      <c r="AA132" s="95"/>
    </row>
    <row r="133" spans="27:27" customFormat="1">
      <c r="AA133" s="95"/>
    </row>
    <row r="134" spans="27:27" customFormat="1">
      <c r="AA134" s="95"/>
    </row>
    <row r="135" spans="27:27" customFormat="1">
      <c r="AA135" s="95"/>
    </row>
    <row r="136" spans="27:27" customFormat="1">
      <c r="AA136" s="95"/>
    </row>
    <row r="137" spans="27:27" customFormat="1">
      <c r="AA137" s="95"/>
    </row>
    <row r="138" spans="27:27" customFormat="1">
      <c r="AA138" s="95"/>
    </row>
    <row r="139" spans="27:27" customFormat="1">
      <c r="AA139" s="95"/>
    </row>
    <row r="140" spans="27:27" customFormat="1">
      <c r="AA140" s="95"/>
    </row>
    <row r="141" spans="27:27" customFormat="1">
      <c r="AA141" s="95"/>
    </row>
    <row r="142" spans="27:27" customFormat="1">
      <c r="AA142" s="95"/>
    </row>
    <row r="143" spans="27:27" customFormat="1">
      <c r="AA143" s="95"/>
    </row>
    <row r="144" spans="27:27" customFormat="1">
      <c r="AA144" s="95"/>
    </row>
    <row r="145" spans="27:27" customFormat="1">
      <c r="AA145" s="95"/>
    </row>
    <row r="146" spans="27:27" customFormat="1">
      <c r="AA146" s="95"/>
    </row>
    <row r="147" spans="27:27" customFormat="1">
      <c r="AA147" s="95"/>
    </row>
    <row r="148" spans="27:27" customFormat="1">
      <c r="AA148" s="95"/>
    </row>
    <row r="149" spans="27:27" customFormat="1">
      <c r="AA149" s="95"/>
    </row>
    <row r="150" spans="27:27" customFormat="1">
      <c r="AA150" s="95"/>
    </row>
    <row r="151" spans="27:27" customFormat="1">
      <c r="AA151" s="95"/>
    </row>
    <row r="152" spans="27:27" customFormat="1">
      <c r="AA152" s="95"/>
    </row>
    <row r="153" spans="27:27" customFormat="1">
      <c r="AA153" s="95"/>
    </row>
    <row r="154" spans="27:27" customFormat="1">
      <c r="AA154" s="95"/>
    </row>
    <row r="155" spans="27:27" customFormat="1">
      <c r="AA155" s="95"/>
    </row>
    <row r="156" spans="27:27" customFormat="1">
      <c r="AA156" s="95"/>
    </row>
    <row r="157" spans="27:27" customFormat="1">
      <c r="AA157" s="95"/>
    </row>
    <row r="158" spans="27:27" customFormat="1">
      <c r="AA158" s="95"/>
    </row>
    <row r="159" spans="27:27" customFormat="1">
      <c r="AA159" s="95"/>
    </row>
    <row r="160" spans="27:27" customFormat="1">
      <c r="AA160" s="95"/>
    </row>
    <row r="161" spans="27:27" customFormat="1">
      <c r="AA161" s="95"/>
    </row>
    <row r="162" spans="27:27" customFormat="1">
      <c r="AA162" s="95"/>
    </row>
    <row r="163" spans="27:27" customFormat="1">
      <c r="AA163" s="95"/>
    </row>
    <row r="164" spans="27:27" customFormat="1">
      <c r="AA164" s="95"/>
    </row>
    <row r="165" spans="27:27" customFormat="1">
      <c r="AA165" s="95"/>
    </row>
    <row r="166" spans="27:27" customFormat="1">
      <c r="AA166" s="95"/>
    </row>
    <row r="167" spans="27:27" customFormat="1">
      <c r="AA167" s="95"/>
    </row>
    <row r="168" spans="27:27" customFormat="1">
      <c r="AA168" s="95"/>
    </row>
    <row r="169" spans="27:27" customFormat="1">
      <c r="AA169" s="95"/>
    </row>
    <row r="170" spans="27:27" customFormat="1">
      <c r="AA170" s="95"/>
    </row>
    <row r="171" spans="27:27" customFormat="1">
      <c r="AA171" s="95"/>
    </row>
    <row r="172" spans="27:27" customFormat="1">
      <c r="AA172" s="95"/>
    </row>
    <row r="173" spans="27:27" customFormat="1">
      <c r="AA173" s="95"/>
    </row>
    <row r="174" spans="27:27" customFormat="1">
      <c r="AA174" s="95"/>
    </row>
    <row r="175" spans="27:27" customFormat="1">
      <c r="AA175" s="95"/>
    </row>
    <row r="176" spans="27:27" customFormat="1">
      <c r="AA176" s="95"/>
    </row>
    <row r="177" spans="27:27" customFormat="1">
      <c r="AA177" s="95"/>
    </row>
    <row r="178" spans="27:27" customFormat="1">
      <c r="AA178" s="95"/>
    </row>
    <row r="179" spans="27:27" customFormat="1">
      <c r="AA179" s="95"/>
    </row>
    <row r="180" spans="27:27" customFormat="1">
      <c r="AA180" s="95"/>
    </row>
    <row r="181" spans="27:27" customFormat="1">
      <c r="AA181" s="95"/>
    </row>
    <row r="182" spans="27:27" customFormat="1">
      <c r="AA182" s="95"/>
    </row>
    <row r="183" spans="27:27" customFormat="1">
      <c r="AA183" s="95"/>
    </row>
    <row r="184" spans="27:27" customFormat="1">
      <c r="AA184" s="95"/>
    </row>
    <row r="185" spans="27:27" customFormat="1">
      <c r="AA185" s="95"/>
    </row>
    <row r="186" spans="27:27" customFormat="1">
      <c r="AA186" s="95"/>
    </row>
    <row r="187" spans="27:27" customFormat="1">
      <c r="AA187" s="95"/>
    </row>
    <row r="188" spans="27:27" customFormat="1">
      <c r="AA188" s="95"/>
    </row>
    <row r="189" spans="27:27" customFormat="1">
      <c r="AA189" s="95"/>
    </row>
    <row r="190" spans="27:27" customFormat="1">
      <c r="AA190" s="95"/>
    </row>
    <row r="191" spans="27:27" customFormat="1">
      <c r="AA191" s="95"/>
    </row>
    <row r="192" spans="27:27" customFormat="1">
      <c r="AA192" s="95"/>
    </row>
    <row r="193" spans="27:27" customFormat="1">
      <c r="AA193" s="95"/>
    </row>
    <row r="194" spans="27:27" customFormat="1">
      <c r="AA194" s="95"/>
    </row>
    <row r="195" spans="27:27" customFormat="1">
      <c r="AA195" s="95"/>
    </row>
    <row r="196" spans="27:27" customFormat="1">
      <c r="AA196" s="95"/>
    </row>
    <row r="197" spans="27:27" customFormat="1">
      <c r="AA197" s="95"/>
    </row>
    <row r="198" spans="27:27" customFormat="1">
      <c r="AA198" s="95"/>
    </row>
    <row r="199" spans="27:27" customFormat="1">
      <c r="AA199" s="95"/>
    </row>
    <row r="200" spans="27:27" customFormat="1">
      <c r="AA200" s="95"/>
    </row>
    <row r="201" spans="27:27" customFormat="1">
      <c r="AA201" s="95"/>
    </row>
    <row r="202" spans="27:27" customFormat="1">
      <c r="AA202" s="95"/>
    </row>
    <row r="203" spans="27:27" customFormat="1">
      <c r="AA203" s="95"/>
    </row>
    <row r="204" spans="27:27" customFormat="1">
      <c r="AA204" s="95"/>
    </row>
    <row r="205" spans="27:27" customFormat="1">
      <c r="AA205" s="95"/>
    </row>
    <row r="206" spans="27:27" customFormat="1">
      <c r="AA206" s="95"/>
    </row>
    <row r="207" spans="27:27" customFormat="1">
      <c r="AA207" s="95"/>
    </row>
    <row r="208" spans="27:27" customFormat="1">
      <c r="AA208" s="95"/>
    </row>
    <row r="209" spans="27:27" customFormat="1">
      <c r="AA209" s="95"/>
    </row>
    <row r="210" spans="27:27" customFormat="1">
      <c r="AA210" s="95"/>
    </row>
    <row r="211" spans="27:27" customFormat="1">
      <c r="AA211" s="95"/>
    </row>
    <row r="212" spans="27:27" customFormat="1">
      <c r="AA212" s="95"/>
    </row>
    <row r="213" spans="27:27" customFormat="1">
      <c r="AA213" s="95"/>
    </row>
    <row r="214" spans="27:27" customFormat="1">
      <c r="AA214" s="95"/>
    </row>
    <row r="215" spans="27:27" customFormat="1">
      <c r="AA215" s="95"/>
    </row>
    <row r="216" spans="27:27" customFormat="1">
      <c r="AA216" s="95"/>
    </row>
    <row r="217" spans="27:27" customFormat="1">
      <c r="AA217" s="95"/>
    </row>
    <row r="218" spans="27:27" customFormat="1">
      <c r="AA218" s="95"/>
    </row>
    <row r="219" spans="27:27" customFormat="1">
      <c r="AA219" s="95"/>
    </row>
    <row r="220" spans="27:27" customFormat="1">
      <c r="AA220" s="95"/>
    </row>
    <row r="221" spans="27:27" customFormat="1">
      <c r="AA221" s="95"/>
    </row>
    <row r="222" spans="27:27" customFormat="1">
      <c r="AA222" s="95"/>
    </row>
    <row r="223" spans="27:27" customFormat="1">
      <c r="AA223" s="95"/>
    </row>
    <row r="224" spans="27:27" customFormat="1">
      <c r="AA224" s="95"/>
    </row>
    <row r="225" spans="27:27" customFormat="1">
      <c r="AA225" s="95"/>
    </row>
    <row r="226" spans="27:27" customFormat="1">
      <c r="AA226" s="95"/>
    </row>
    <row r="227" spans="27:27" customFormat="1">
      <c r="AA227" s="95"/>
    </row>
    <row r="228" spans="27:27" customFormat="1">
      <c r="AA228" s="95"/>
    </row>
    <row r="229" spans="27:27" customFormat="1">
      <c r="AA229" s="95"/>
    </row>
    <row r="230" spans="27:27" customFormat="1">
      <c r="AA230" s="95"/>
    </row>
    <row r="231" spans="27:27" customFormat="1">
      <c r="AA231" s="95"/>
    </row>
    <row r="232" spans="27:27" customFormat="1">
      <c r="AA232" s="95"/>
    </row>
    <row r="233" spans="27:27" customFormat="1">
      <c r="AA233" s="95"/>
    </row>
    <row r="234" spans="27:27" customFormat="1">
      <c r="AA234" s="95"/>
    </row>
    <row r="235" spans="27:27" customFormat="1">
      <c r="AA235" s="95"/>
    </row>
    <row r="236" spans="27:27" customFormat="1">
      <c r="AA236" s="95"/>
    </row>
    <row r="237" spans="27:27" customFormat="1">
      <c r="AA237" s="95"/>
    </row>
    <row r="238" spans="27:27" customFormat="1">
      <c r="AA238" s="95"/>
    </row>
    <row r="239" spans="27:27" customFormat="1">
      <c r="AA239" s="95"/>
    </row>
    <row r="240" spans="27:27" customFormat="1">
      <c r="AA240" s="95"/>
    </row>
    <row r="241" spans="27:27" customFormat="1">
      <c r="AA241" s="95"/>
    </row>
    <row r="242" spans="27:27" customFormat="1">
      <c r="AA242" s="95"/>
    </row>
    <row r="243" spans="27:27" customFormat="1">
      <c r="AA243" s="95"/>
    </row>
    <row r="244" spans="27:27" customFormat="1">
      <c r="AA244" s="95"/>
    </row>
    <row r="245" spans="27:27" customFormat="1">
      <c r="AA245" s="95"/>
    </row>
    <row r="246" spans="27:27" customFormat="1">
      <c r="AA246" s="95"/>
    </row>
    <row r="247" spans="27:27" customFormat="1">
      <c r="AA247" s="95"/>
    </row>
    <row r="248" spans="27:27" customFormat="1">
      <c r="AA248" s="95"/>
    </row>
    <row r="249" spans="27:27" customFormat="1">
      <c r="AA249" s="95"/>
    </row>
    <row r="250" spans="27:27" customFormat="1">
      <c r="AA250" s="95"/>
    </row>
    <row r="251" spans="27:27" customFormat="1">
      <c r="AA251" s="95"/>
    </row>
    <row r="252" spans="27:27" customFormat="1">
      <c r="AA252" s="95"/>
    </row>
    <row r="253" spans="27:27" customFormat="1">
      <c r="AA253" s="95"/>
    </row>
    <row r="254" spans="27:27" customFormat="1">
      <c r="AA254" s="95"/>
    </row>
    <row r="255" spans="27:27" customFormat="1">
      <c r="AA255" s="95"/>
    </row>
    <row r="256" spans="27:27" customFormat="1">
      <c r="AA256" s="95"/>
    </row>
    <row r="257" spans="27:27" customFormat="1">
      <c r="AA257" s="95"/>
    </row>
    <row r="258" spans="27:27" customFormat="1">
      <c r="AA258" s="95"/>
    </row>
    <row r="259" spans="27:27" customFormat="1">
      <c r="AA259" s="95"/>
    </row>
    <row r="260" spans="27:27" customFormat="1">
      <c r="AA260" s="95"/>
    </row>
    <row r="261" spans="27:27" customFormat="1">
      <c r="AA261" s="95"/>
    </row>
    <row r="262" spans="27:27" customFormat="1">
      <c r="AA262" s="95"/>
    </row>
    <row r="263" spans="27:27" customFormat="1">
      <c r="AA263" s="95"/>
    </row>
    <row r="264" spans="27:27" customFormat="1">
      <c r="AA264" s="95"/>
    </row>
    <row r="265" spans="27:27" customFormat="1">
      <c r="AA265" s="95"/>
    </row>
    <row r="266" spans="27:27" customFormat="1">
      <c r="AA266" s="95"/>
    </row>
    <row r="267" spans="27:27" customFormat="1">
      <c r="AA267" s="95"/>
    </row>
    <row r="268" spans="27:27" customFormat="1">
      <c r="AA268" s="95"/>
    </row>
    <row r="269" spans="27:27" customFormat="1">
      <c r="AA269" s="95"/>
    </row>
    <row r="270" spans="27:27" customFormat="1">
      <c r="AA270" s="95"/>
    </row>
    <row r="271" spans="27:27" customFormat="1">
      <c r="AA271" s="95"/>
    </row>
    <row r="272" spans="27:27" customFormat="1">
      <c r="AA272" s="95"/>
    </row>
    <row r="273" spans="27:27" customFormat="1">
      <c r="AA273" s="95"/>
    </row>
    <row r="274" spans="27:27" customFormat="1">
      <c r="AA274" s="95"/>
    </row>
    <row r="275" spans="27:27" customFormat="1">
      <c r="AA275" s="95"/>
    </row>
    <row r="276" spans="27:27" customFormat="1">
      <c r="AA276" s="95"/>
    </row>
    <row r="277" spans="27:27" customFormat="1">
      <c r="AA277" s="95"/>
    </row>
    <row r="278" spans="27:27" customFormat="1">
      <c r="AA278" s="95"/>
    </row>
    <row r="279" spans="27:27" customFormat="1">
      <c r="AA279" s="95"/>
    </row>
    <row r="280" spans="27:27" customFormat="1">
      <c r="AA280" s="95"/>
    </row>
    <row r="281" spans="27:27" customFormat="1">
      <c r="AA281" s="95"/>
    </row>
    <row r="282" spans="27:27" customFormat="1">
      <c r="AA282" s="95"/>
    </row>
    <row r="283" spans="27:27" customFormat="1">
      <c r="AA283" s="95"/>
    </row>
    <row r="284" spans="27:27" customFormat="1">
      <c r="AA284" s="95"/>
    </row>
    <row r="285" spans="27:27" customFormat="1">
      <c r="AA285" s="95"/>
    </row>
    <row r="286" spans="27:27" customFormat="1">
      <c r="AA286" s="95"/>
    </row>
    <row r="287" spans="27:27" customFormat="1">
      <c r="AA287" s="95"/>
    </row>
    <row r="288" spans="27:27" customFormat="1">
      <c r="AA288" s="95"/>
    </row>
    <row r="289" spans="27:27" customFormat="1">
      <c r="AA289" s="95"/>
    </row>
    <row r="290" spans="27:27" customFormat="1">
      <c r="AA290" s="95"/>
    </row>
    <row r="291" spans="27:27" customFormat="1">
      <c r="AA291" s="95"/>
    </row>
    <row r="292" spans="27:27" customFormat="1">
      <c r="AA292" s="95"/>
    </row>
    <row r="293" spans="27:27" customFormat="1">
      <c r="AA293" s="95"/>
    </row>
    <row r="294" spans="27:27" customFormat="1">
      <c r="AA294" s="95"/>
    </row>
    <row r="295" spans="27:27" customFormat="1">
      <c r="AA295" s="95"/>
    </row>
    <row r="296" spans="27:27" customFormat="1">
      <c r="AA296" s="95"/>
    </row>
    <row r="297" spans="27:27" customFormat="1">
      <c r="AA297" s="95"/>
    </row>
    <row r="298" spans="27:27" customFormat="1">
      <c r="AA298" s="95"/>
    </row>
    <row r="299" spans="27:27" customFormat="1">
      <c r="AA299" s="95"/>
    </row>
    <row r="300" spans="27:27" customFormat="1">
      <c r="AA300" s="95"/>
    </row>
    <row r="301" spans="27:27" customFormat="1">
      <c r="AA301" s="95"/>
    </row>
    <row r="302" spans="27:27" customFormat="1">
      <c r="AA302" s="95"/>
    </row>
    <row r="303" spans="27:27" customFormat="1">
      <c r="AA303" s="95"/>
    </row>
    <row r="304" spans="27:27" customFormat="1">
      <c r="AA304" s="95"/>
    </row>
    <row r="305" spans="27:27" customFormat="1">
      <c r="AA305" s="95"/>
    </row>
    <row r="306" spans="27:27" customFormat="1">
      <c r="AA306" s="95"/>
    </row>
    <row r="307" spans="27:27" customFormat="1">
      <c r="AA307" s="95"/>
    </row>
    <row r="308" spans="27:27" customFormat="1">
      <c r="AA308" s="95"/>
    </row>
    <row r="309" spans="27:27" customFormat="1">
      <c r="AA309" s="95"/>
    </row>
    <row r="310" spans="27:27" customFormat="1">
      <c r="AA310" s="95"/>
    </row>
    <row r="311" spans="27:27" customFormat="1">
      <c r="AA311" s="95"/>
    </row>
    <row r="312" spans="27:27" customFormat="1">
      <c r="AA312" s="95"/>
    </row>
    <row r="313" spans="27:27" customFormat="1">
      <c r="AA313" s="95"/>
    </row>
    <row r="314" spans="27:27" customFormat="1">
      <c r="AA314" s="95"/>
    </row>
    <row r="315" spans="27:27" customFormat="1">
      <c r="AA315" s="95"/>
    </row>
    <row r="316" spans="27:27" customFormat="1">
      <c r="AA316" s="95"/>
    </row>
    <row r="317" spans="27:27" customFormat="1">
      <c r="AA317" s="95"/>
    </row>
    <row r="318" spans="27:27" customFormat="1">
      <c r="AA318" s="95"/>
    </row>
    <row r="319" spans="27:27" customFormat="1">
      <c r="AA319" s="95"/>
    </row>
    <row r="320" spans="27:27" customFormat="1">
      <c r="AA320" s="95"/>
    </row>
    <row r="321" spans="27:27" customFormat="1">
      <c r="AA321" s="95"/>
    </row>
    <row r="322" spans="27:27" customFormat="1">
      <c r="AA322" s="95"/>
    </row>
    <row r="323" spans="27:27" customFormat="1">
      <c r="AA323" s="95"/>
    </row>
    <row r="324" spans="27:27" customFormat="1">
      <c r="AA324" s="95"/>
    </row>
    <row r="325" spans="27:27" customFormat="1">
      <c r="AA325" s="95"/>
    </row>
    <row r="326" spans="27:27" customFormat="1">
      <c r="AA326" s="95"/>
    </row>
    <row r="327" spans="27:27" customFormat="1">
      <c r="AA327" s="95"/>
    </row>
    <row r="328" spans="27:27" customFormat="1">
      <c r="AA328" s="95"/>
    </row>
    <row r="329" spans="27:27" customFormat="1">
      <c r="AA329" s="95"/>
    </row>
    <row r="330" spans="27:27" customFormat="1">
      <c r="AA330" s="95"/>
    </row>
    <row r="331" spans="27:27" customFormat="1">
      <c r="AA331" s="95"/>
    </row>
    <row r="332" spans="27:27" customFormat="1">
      <c r="AA332" s="95"/>
    </row>
    <row r="333" spans="27:27" customFormat="1">
      <c r="AA333" s="95"/>
    </row>
    <row r="334" spans="27:27" customFormat="1">
      <c r="AA334" s="95"/>
    </row>
    <row r="335" spans="27:27" customFormat="1">
      <c r="AA335" s="95"/>
    </row>
    <row r="336" spans="27:27" customFormat="1">
      <c r="AA336" s="95"/>
    </row>
    <row r="337" spans="1:27">
      <c r="A337"/>
      <c r="B337"/>
      <c r="D337"/>
      <c r="E337"/>
      <c r="F337"/>
      <c r="H337"/>
      <c r="I337"/>
      <c r="J337"/>
      <c r="L337"/>
      <c r="M337"/>
      <c r="N337"/>
      <c r="P337"/>
      <c r="Q337"/>
      <c r="R337"/>
      <c r="T337"/>
      <c r="U337"/>
      <c r="V337"/>
      <c r="X337"/>
      <c r="Y337"/>
      <c r="Z337"/>
      <c r="AA337" s="95"/>
    </row>
    <row r="338" spans="1:27">
      <c r="A338"/>
      <c r="B338"/>
      <c r="D338"/>
      <c r="E338"/>
      <c r="F338"/>
      <c r="H338"/>
      <c r="I338"/>
      <c r="J338"/>
      <c r="L338"/>
      <c r="M338"/>
      <c r="N338"/>
      <c r="P338"/>
      <c r="Q338"/>
      <c r="R338"/>
      <c r="T338"/>
      <c r="U338"/>
      <c r="V338"/>
      <c r="X338"/>
      <c r="Y338"/>
      <c r="Z338"/>
      <c r="AA338" s="95"/>
    </row>
    <row r="339" spans="1:27">
      <c r="A339"/>
      <c r="B339"/>
      <c r="D339"/>
      <c r="E339"/>
      <c r="F339"/>
      <c r="H339"/>
      <c r="I339"/>
      <c r="J339"/>
      <c r="L339"/>
      <c r="M339"/>
      <c r="N339"/>
      <c r="P339"/>
      <c r="Q339"/>
      <c r="R339"/>
      <c r="T339"/>
      <c r="U339"/>
      <c r="V339"/>
      <c r="X339"/>
      <c r="Y339"/>
      <c r="Z339"/>
      <c r="AA339" s="95"/>
    </row>
    <row r="340" spans="1:27">
      <c r="A340"/>
      <c r="B340"/>
      <c r="D340"/>
      <c r="E340"/>
      <c r="F340"/>
      <c r="H340"/>
      <c r="I340"/>
      <c r="J340"/>
      <c r="L340"/>
      <c r="M340"/>
      <c r="N340"/>
      <c r="P340"/>
      <c r="Q340"/>
      <c r="R340"/>
      <c r="T340"/>
      <c r="U340"/>
      <c r="V340"/>
      <c r="X340"/>
      <c r="Y340"/>
      <c r="Z340"/>
      <c r="AA340" s="95"/>
    </row>
    <row r="341" spans="1:27">
      <c r="A341"/>
      <c r="B341"/>
      <c r="D341"/>
      <c r="E341"/>
      <c r="F341"/>
      <c r="H341"/>
      <c r="I341"/>
      <c r="J341"/>
      <c r="L341"/>
      <c r="M341"/>
      <c r="N341"/>
      <c r="P341"/>
      <c r="Q341"/>
      <c r="R341"/>
      <c r="T341"/>
      <c r="U341"/>
      <c r="V341"/>
      <c r="X341"/>
      <c r="Y341"/>
      <c r="Z341"/>
      <c r="AA341" s="95"/>
    </row>
    <row r="342" spans="1:27">
      <c r="A342"/>
      <c r="B342"/>
      <c r="D342"/>
      <c r="E342"/>
      <c r="F342"/>
      <c r="H342"/>
      <c r="I342"/>
      <c r="J342"/>
      <c r="L342"/>
      <c r="M342"/>
      <c r="N342"/>
      <c r="P342"/>
      <c r="Q342"/>
      <c r="R342"/>
      <c r="T342"/>
      <c r="U342"/>
      <c r="V342"/>
      <c r="X342"/>
      <c r="Y342"/>
      <c r="Z342"/>
      <c r="AA342" s="95"/>
    </row>
    <row r="343" spans="1:27">
      <c r="A343"/>
      <c r="B343"/>
      <c r="D343"/>
      <c r="E343"/>
      <c r="F343"/>
      <c r="H343"/>
      <c r="I343"/>
      <c r="J343"/>
      <c r="L343"/>
      <c r="M343"/>
      <c r="N343"/>
      <c r="P343"/>
      <c r="Q343"/>
      <c r="R343"/>
      <c r="T343"/>
      <c r="U343"/>
      <c r="V343"/>
      <c r="X343"/>
      <c r="Y343"/>
      <c r="Z343"/>
      <c r="AA343" s="95"/>
    </row>
    <row r="344" spans="1:27">
      <c r="A344"/>
      <c r="B344"/>
      <c r="D344"/>
      <c r="E344"/>
      <c r="F344"/>
      <c r="H344"/>
      <c r="I344"/>
      <c r="J344"/>
      <c r="L344"/>
      <c r="M344"/>
      <c r="N344"/>
      <c r="P344"/>
      <c r="Q344"/>
      <c r="R344"/>
      <c r="T344"/>
      <c r="U344"/>
      <c r="V344"/>
      <c r="X344"/>
      <c r="Y344"/>
      <c r="Z344"/>
      <c r="AA344" s="95"/>
    </row>
    <row r="345" spans="1:27">
      <c r="A345"/>
      <c r="B345"/>
      <c r="D345"/>
      <c r="E345"/>
      <c r="F345"/>
      <c r="H345"/>
      <c r="I345"/>
      <c r="J345"/>
      <c r="L345"/>
      <c r="M345"/>
      <c r="N345"/>
      <c r="P345"/>
      <c r="Q345"/>
      <c r="R345"/>
      <c r="T345"/>
      <c r="U345"/>
      <c r="V345"/>
      <c r="X345"/>
      <c r="Y345"/>
      <c r="Z345"/>
      <c r="AA345" s="95"/>
    </row>
    <row r="346" spans="1:27">
      <c r="A346"/>
      <c r="B346"/>
      <c r="D346"/>
      <c r="E346"/>
      <c r="F346"/>
      <c r="H346"/>
      <c r="I346"/>
      <c r="J346"/>
      <c r="L346"/>
      <c r="M346"/>
      <c r="N346"/>
      <c r="P346"/>
      <c r="Q346"/>
      <c r="R346"/>
      <c r="T346"/>
      <c r="U346"/>
      <c r="V346"/>
      <c r="X346"/>
      <c r="Y346"/>
      <c r="Z346"/>
      <c r="AA346" s="95"/>
    </row>
    <row r="347" spans="1:27">
      <c r="A347"/>
      <c r="B347"/>
      <c r="D347"/>
      <c r="E347"/>
      <c r="F347"/>
      <c r="H347"/>
      <c r="I347"/>
      <c r="J347"/>
      <c r="L347"/>
      <c r="M347"/>
      <c r="N347"/>
      <c r="P347"/>
      <c r="Q347"/>
      <c r="R347"/>
      <c r="T347"/>
      <c r="U347"/>
      <c r="V347"/>
      <c r="X347"/>
      <c r="Y347"/>
      <c r="Z347"/>
      <c r="AA347" s="95"/>
    </row>
    <row r="348" spans="1:27">
      <c r="A348"/>
      <c r="B348"/>
      <c r="D348"/>
      <c r="E348"/>
      <c r="F348"/>
      <c r="H348"/>
      <c r="I348"/>
      <c r="J348"/>
      <c r="L348"/>
      <c r="M348"/>
      <c r="N348"/>
      <c r="P348"/>
      <c r="Q348"/>
      <c r="R348"/>
      <c r="T348"/>
      <c r="U348"/>
      <c r="V348"/>
      <c r="X348"/>
      <c r="Y348"/>
      <c r="Z348"/>
      <c r="AA348" s="95"/>
    </row>
    <row r="349" spans="1:27">
      <c r="A349"/>
      <c r="B349"/>
      <c r="D349"/>
      <c r="E349"/>
      <c r="F349"/>
      <c r="H349"/>
      <c r="I349"/>
      <c r="J349"/>
      <c r="L349"/>
      <c r="M349"/>
      <c r="N349"/>
      <c r="P349"/>
      <c r="Q349"/>
      <c r="R349"/>
      <c r="T349"/>
      <c r="U349"/>
      <c r="V349"/>
      <c r="X349"/>
      <c r="Y349"/>
      <c r="Z349"/>
      <c r="AA349" s="95"/>
    </row>
    <row r="350" spans="1:27">
      <c r="A350"/>
      <c r="B350"/>
      <c r="D350"/>
      <c r="E350"/>
      <c r="F350"/>
      <c r="H350"/>
      <c r="I350"/>
      <c r="J350"/>
      <c r="L350"/>
      <c r="M350"/>
      <c r="N350"/>
      <c r="P350"/>
      <c r="Q350"/>
      <c r="R350"/>
      <c r="T350"/>
      <c r="U350"/>
      <c r="V350"/>
      <c r="X350"/>
      <c r="Y350"/>
      <c r="Z350"/>
      <c r="AA350" s="95"/>
    </row>
    <row r="351" spans="1:27">
      <c r="A351"/>
      <c r="B351"/>
      <c r="D351"/>
      <c r="E351"/>
      <c r="F351"/>
      <c r="H351"/>
      <c r="I351"/>
      <c r="J351"/>
      <c r="L351"/>
      <c r="M351"/>
      <c r="N351"/>
      <c r="P351"/>
      <c r="Q351"/>
      <c r="R351"/>
      <c r="T351"/>
      <c r="U351"/>
      <c r="V351"/>
      <c r="X351"/>
      <c r="Y351"/>
      <c r="Z351"/>
      <c r="AA351" s="95"/>
    </row>
    <row r="352" spans="1:27">
      <c r="A352" s="60"/>
    </row>
    <row r="353" spans="1:1">
      <c r="A353" s="60"/>
    </row>
    <row r="354" spans="1:1">
      <c r="A354" s="60"/>
    </row>
    <row r="355" spans="1:1">
      <c r="A355" s="60"/>
    </row>
    <row r="356" spans="1:1">
      <c r="A356" s="60"/>
    </row>
    <row r="357" spans="1:1">
      <c r="A357" s="60"/>
    </row>
    <row r="358" spans="1:1">
      <c r="A358" s="60"/>
    </row>
    <row r="359" spans="1:1">
      <c r="A359" s="60"/>
    </row>
    <row r="360" spans="1:1">
      <c r="A360" s="60"/>
    </row>
    <row r="361" spans="1:1">
      <c r="A361" s="60"/>
    </row>
    <row r="362" spans="1:1">
      <c r="A362" s="60"/>
    </row>
    <row r="363" spans="1:1">
      <c r="A363" s="60"/>
    </row>
    <row r="364" spans="1:1">
      <c r="A364" s="60"/>
    </row>
  </sheetData>
  <mergeCells count="25">
    <mergeCell ref="P6:R6"/>
    <mergeCell ref="T6:V6"/>
    <mergeCell ref="X6:AA6"/>
    <mergeCell ref="A37:B37"/>
    <mergeCell ref="A7:B7"/>
    <mergeCell ref="A8:B8"/>
    <mergeCell ref="A19:B19"/>
    <mergeCell ref="A20:B20"/>
    <mergeCell ref="A21:B21"/>
    <mergeCell ref="A22:B22"/>
    <mergeCell ref="A23:B23"/>
    <mergeCell ref="A24:B24"/>
    <mergeCell ref="A26:B26"/>
    <mergeCell ref="A35:B35"/>
    <mergeCell ref="A36:B36"/>
    <mergeCell ref="D6:F6"/>
    <mergeCell ref="H6:J6"/>
    <mergeCell ref="L6:N6"/>
    <mergeCell ref="A48:B48"/>
    <mergeCell ref="A38:B38"/>
    <mergeCell ref="A39:B39"/>
    <mergeCell ref="A42:B42"/>
    <mergeCell ref="A43:B43"/>
    <mergeCell ref="A45:B45"/>
    <mergeCell ref="A46:B4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8BF82-89C3-459B-B019-28E8F1BA1CB5}">
  <dimension ref="A1:AA364"/>
  <sheetViews>
    <sheetView topLeftCell="H26" workbookViewId="0">
      <selection activeCell="AD35" sqref="AD35"/>
    </sheetView>
  </sheetViews>
  <sheetFormatPr defaultRowHeight="15"/>
  <cols>
    <col min="1" max="1" width="10" style="2" customWidth="1" collapsed="1"/>
    <col min="2" max="2" width="81.125" style="6" customWidth="1"/>
    <col min="3" max="3" width="2.75" customWidth="1"/>
    <col min="4" max="6" width="13.375" style="6" customWidth="1"/>
    <col min="7" max="7" width="2.75" customWidth="1"/>
    <col min="8" max="10" width="13.375" style="6" customWidth="1"/>
    <col min="11" max="11" width="2.75" customWidth="1"/>
    <col min="12" max="14" width="13.375" style="6" customWidth="1"/>
    <col min="15" max="15" width="2.75" customWidth="1"/>
    <col min="16" max="18" width="13.375" style="6" customWidth="1"/>
    <col min="19" max="19" width="2.75" customWidth="1"/>
    <col min="20" max="22" width="13.375" style="6" customWidth="1"/>
    <col min="23" max="23" width="2.75" customWidth="1"/>
    <col min="24" max="24" width="17.625" style="6" customWidth="1"/>
    <col min="25" max="25" width="13.375" style="6" customWidth="1"/>
    <col min="26" max="26" width="27.25" style="6" customWidth="1"/>
    <col min="27" max="27" width="13.375" style="97" customWidth="1"/>
  </cols>
  <sheetData>
    <row r="1" spans="1:27" ht="21">
      <c r="B1" s="3" t="s">
        <v>93</v>
      </c>
      <c r="D1" s="3"/>
      <c r="E1" s="3"/>
      <c r="F1" s="3"/>
      <c r="H1" s="3"/>
      <c r="I1" s="3"/>
      <c r="J1" s="3"/>
      <c r="L1" s="3"/>
      <c r="M1" s="3"/>
      <c r="N1" s="3"/>
      <c r="P1" s="3"/>
      <c r="Q1" s="3"/>
      <c r="R1" s="3"/>
      <c r="T1" s="3"/>
      <c r="U1" s="3"/>
      <c r="V1" s="3"/>
      <c r="X1" s="3"/>
      <c r="Y1" s="3"/>
      <c r="Z1" s="3"/>
      <c r="AA1" s="96"/>
    </row>
    <row r="2" spans="1:27" ht="15.75">
      <c r="A2" s="4"/>
      <c r="B2" s="5" t="s">
        <v>14</v>
      </c>
    </row>
    <row r="3" spans="1:27" ht="15.75">
      <c r="B3" s="5" t="s">
        <v>15</v>
      </c>
      <c r="D3" s="7"/>
      <c r="E3" s="7"/>
      <c r="F3" s="7"/>
      <c r="H3" s="7"/>
      <c r="I3" s="7"/>
      <c r="J3" s="7"/>
      <c r="L3" s="7"/>
      <c r="M3" s="7"/>
      <c r="N3" s="7"/>
      <c r="P3" s="7"/>
      <c r="Q3" s="7"/>
      <c r="R3" s="7"/>
      <c r="T3" s="7"/>
      <c r="U3" s="7"/>
      <c r="V3" s="7"/>
      <c r="X3" s="7"/>
      <c r="Y3" s="7"/>
      <c r="Z3" s="7"/>
      <c r="AA3" s="98"/>
    </row>
    <row r="4" spans="1:27" ht="15.75">
      <c r="B4" s="5" t="s">
        <v>16</v>
      </c>
      <c r="D4" s="7"/>
      <c r="E4" s="7"/>
      <c r="F4" s="7"/>
      <c r="H4" s="7"/>
      <c r="I4" s="7"/>
      <c r="J4" s="7"/>
      <c r="L4" s="7"/>
      <c r="M4" s="7"/>
      <c r="N4" s="7"/>
      <c r="P4" s="7"/>
      <c r="Q4" s="7"/>
      <c r="R4" s="7"/>
      <c r="T4" s="7"/>
      <c r="U4" s="7"/>
      <c r="V4" s="7"/>
      <c r="X4" s="7"/>
      <c r="Y4" s="7"/>
      <c r="Z4" s="7"/>
      <c r="AA4" s="98"/>
    </row>
    <row r="5" spans="1:27" ht="16.5" thickBot="1">
      <c r="B5" s="5"/>
      <c r="D5"/>
      <c r="E5"/>
      <c r="F5"/>
      <c r="H5"/>
      <c r="I5"/>
      <c r="J5"/>
      <c r="L5"/>
      <c r="M5"/>
      <c r="N5"/>
      <c r="P5"/>
      <c r="Q5"/>
      <c r="R5"/>
      <c r="T5"/>
      <c r="U5"/>
      <c r="V5"/>
      <c r="X5"/>
      <c r="Y5"/>
      <c r="Z5"/>
      <c r="AA5" s="95"/>
    </row>
    <row r="6" spans="1:27" ht="19.5" thickBot="1">
      <c r="B6" s="8"/>
      <c r="D6" s="146" t="s">
        <v>94</v>
      </c>
      <c r="E6" s="147"/>
      <c r="F6" s="148"/>
      <c r="H6" s="146" t="s">
        <v>95</v>
      </c>
      <c r="I6" s="147"/>
      <c r="J6" s="148"/>
      <c r="L6" s="146" t="s">
        <v>96</v>
      </c>
      <c r="M6" s="147"/>
      <c r="N6" s="148"/>
      <c r="P6" s="146" t="s">
        <v>97</v>
      </c>
      <c r="Q6" s="147"/>
      <c r="R6" s="148"/>
      <c r="T6" s="146" t="s">
        <v>98</v>
      </c>
      <c r="U6" s="147"/>
      <c r="V6" s="148"/>
      <c r="X6" s="137" t="s">
        <v>99</v>
      </c>
      <c r="Y6" s="137"/>
      <c r="Z6" s="137"/>
      <c r="AA6" s="137"/>
    </row>
    <row r="7" spans="1:27" ht="48" customHeight="1" thickBot="1">
      <c r="A7" s="138" t="s">
        <v>18</v>
      </c>
      <c r="B7" s="139"/>
      <c r="D7" s="9" t="s">
        <v>19</v>
      </c>
      <c r="E7" s="9" t="s">
        <v>20</v>
      </c>
      <c r="F7" s="9" t="s">
        <v>21</v>
      </c>
      <c r="H7" s="9" t="s">
        <v>22</v>
      </c>
      <c r="I7" s="9" t="s">
        <v>20</v>
      </c>
      <c r="J7" s="9" t="s">
        <v>23</v>
      </c>
      <c r="L7" s="9" t="s">
        <v>22</v>
      </c>
      <c r="M7" s="9" t="s">
        <v>20</v>
      </c>
      <c r="N7" s="9" t="s">
        <v>24</v>
      </c>
      <c r="P7" s="9" t="s">
        <v>22</v>
      </c>
      <c r="Q7" s="9" t="s">
        <v>20</v>
      </c>
      <c r="R7" s="9" t="s">
        <v>25</v>
      </c>
      <c r="T7" s="9" t="s">
        <v>22</v>
      </c>
      <c r="U7" s="9" t="s">
        <v>20</v>
      </c>
      <c r="V7" s="9" t="s">
        <v>26</v>
      </c>
      <c r="X7" s="94" t="s">
        <v>27</v>
      </c>
      <c r="Y7" s="9" t="s">
        <v>28</v>
      </c>
      <c r="Z7" s="9" t="s">
        <v>29</v>
      </c>
      <c r="AA7" s="99" t="s">
        <v>100</v>
      </c>
    </row>
    <row r="8" spans="1:27" ht="16.5" thickBot="1">
      <c r="A8" s="140" t="s">
        <v>31</v>
      </c>
      <c r="B8" s="141"/>
      <c r="D8" s="10">
        <v>196100</v>
      </c>
      <c r="E8" s="11">
        <v>139974</v>
      </c>
      <c r="F8" s="31">
        <v>56126</v>
      </c>
      <c r="G8">
        <v>0</v>
      </c>
      <c r="H8" s="11">
        <v>301540</v>
      </c>
      <c r="I8" s="11">
        <v>150525.79999999999</v>
      </c>
      <c r="J8" s="11">
        <v>151014.20000000001</v>
      </c>
      <c r="K8">
        <v>0</v>
      </c>
      <c r="L8" s="11">
        <v>261469</v>
      </c>
      <c r="M8" s="11">
        <v>212637.5</v>
      </c>
      <c r="N8" s="11">
        <v>48831.5</v>
      </c>
      <c r="O8">
        <v>0</v>
      </c>
      <c r="P8" s="11">
        <v>313776</v>
      </c>
      <c r="Q8" s="11">
        <v>197422.3</v>
      </c>
      <c r="R8" s="11">
        <f>+P8-Q8</f>
        <v>116353.70000000001</v>
      </c>
      <c r="S8">
        <v>0</v>
      </c>
      <c r="T8" s="11">
        <f>SUM(T19:T23)</f>
        <v>205687</v>
      </c>
      <c r="U8" s="11">
        <f>SUM(U19:U23)</f>
        <v>230869</v>
      </c>
      <c r="V8" s="11">
        <f>+T8-U8</f>
        <v>-25182</v>
      </c>
      <c r="W8">
        <v>0</v>
      </c>
      <c r="X8" s="11"/>
      <c r="Y8" s="11"/>
      <c r="Z8" s="11"/>
      <c r="AA8" s="100"/>
    </row>
    <row r="9" spans="1:27">
      <c r="A9" s="12" t="s">
        <v>32</v>
      </c>
      <c r="B9" s="13" t="s">
        <v>33</v>
      </c>
      <c r="D9" s="14">
        <v>16000</v>
      </c>
      <c r="E9" s="14">
        <v>2903</v>
      </c>
      <c r="F9" s="14">
        <v>13097</v>
      </c>
      <c r="H9" s="15"/>
      <c r="I9" s="15"/>
      <c r="J9" s="15"/>
      <c r="L9" s="15"/>
      <c r="M9" s="15"/>
      <c r="N9" s="15"/>
      <c r="P9" s="15"/>
      <c r="Q9" s="15"/>
      <c r="R9" s="15"/>
      <c r="T9" s="15"/>
      <c r="U9" s="15"/>
      <c r="V9" s="15"/>
      <c r="X9" s="15"/>
      <c r="Y9" s="15"/>
      <c r="Z9" s="15"/>
      <c r="AA9" s="101"/>
    </row>
    <row r="10" spans="1:27" ht="30">
      <c r="A10" s="12" t="s">
        <v>34</v>
      </c>
      <c r="B10" s="16" t="s">
        <v>35</v>
      </c>
      <c r="D10" s="17">
        <v>83100</v>
      </c>
      <c r="E10" s="17">
        <v>45160</v>
      </c>
      <c r="F10" s="17">
        <v>37940</v>
      </c>
      <c r="H10" s="15"/>
      <c r="I10" s="15"/>
      <c r="J10" s="15"/>
      <c r="L10" s="15"/>
      <c r="M10" s="15"/>
      <c r="N10" s="15"/>
      <c r="P10" s="15"/>
      <c r="Q10" s="15"/>
      <c r="R10" s="15"/>
      <c r="T10" s="15"/>
      <c r="U10" s="15"/>
      <c r="V10" s="15"/>
      <c r="X10" s="15"/>
      <c r="Y10" s="15"/>
      <c r="Z10" s="15"/>
      <c r="AA10" s="101"/>
    </row>
    <row r="11" spans="1:27">
      <c r="A11" s="18" t="s">
        <v>36</v>
      </c>
      <c r="B11" s="19" t="s">
        <v>37</v>
      </c>
      <c r="D11" s="17">
        <v>21000</v>
      </c>
      <c r="E11" s="17">
        <v>43110</v>
      </c>
      <c r="F11" s="17">
        <v>-22110</v>
      </c>
      <c r="H11" s="15"/>
      <c r="I11" s="15"/>
      <c r="J11" s="15"/>
      <c r="L11" s="15"/>
      <c r="M11" s="15"/>
      <c r="N11" s="15"/>
      <c r="P11" s="15"/>
      <c r="Q11" s="15"/>
      <c r="R11" s="15"/>
      <c r="T11" s="15"/>
      <c r="U11" s="15"/>
      <c r="V11" s="15"/>
      <c r="X11" s="15"/>
      <c r="Y11" s="15"/>
      <c r="Z11" s="15"/>
      <c r="AA11" s="101"/>
    </row>
    <row r="12" spans="1:27">
      <c r="A12" s="18" t="s">
        <v>38</v>
      </c>
      <c r="B12" s="16" t="s">
        <v>39</v>
      </c>
      <c r="D12" s="17">
        <v>3625</v>
      </c>
      <c r="E12" s="17">
        <v>0</v>
      </c>
      <c r="F12" s="17">
        <v>3625</v>
      </c>
      <c r="H12" s="15"/>
      <c r="I12" s="15"/>
      <c r="J12" s="15"/>
      <c r="L12" s="15"/>
      <c r="M12" s="15"/>
      <c r="N12" s="15"/>
      <c r="P12" s="15"/>
      <c r="Q12" s="15"/>
      <c r="R12" s="15"/>
      <c r="T12" s="15"/>
      <c r="U12" s="15"/>
      <c r="V12" s="15"/>
      <c r="X12" s="15"/>
      <c r="Y12" s="15"/>
      <c r="Z12" s="15"/>
      <c r="AA12" s="101"/>
    </row>
    <row r="13" spans="1:27">
      <c r="A13" s="18" t="s">
        <v>40</v>
      </c>
      <c r="B13" s="16" t="s">
        <v>41</v>
      </c>
      <c r="D13" s="17">
        <v>12000</v>
      </c>
      <c r="E13" s="17">
        <v>8652</v>
      </c>
      <c r="F13" s="17">
        <v>3348</v>
      </c>
      <c r="H13" s="15"/>
      <c r="I13" s="15"/>
      <c r="J13" s="15"/>
      <c r="L13" s="15"/>
      <c r="M13" s="15"/>
      <c r="N13" s="15"/>
      <c r="P13" s="15"/>
      <c r="Q13" s="15"/>
      <c r="R13" s="15"/>
      <c r="T13" s="15"/>
      <c r="U13" s="15"/>
      <c r="V13" s="15"/>
      <c r="X13" s="15"/>
      <c r="Y13" s="15"/>
      <c r="Z13" s="15"/>
      <c r="AA13" s="101"/>
    </row>
    <row r="14" spans="1:27">
      <c r="A14" s="18" t="s">
        <v>42</v>
      </c>
      <c r="B14" s="16" t="s">
        <v>43</v>
      </c>
      <c r="D14" s="17">
        <v>35500</v>
      </c>
      <c r="E14" s="17">
        <v>17323</v>
      </c>
      <c r="F14" s="17">
        <v>18177</v>
      </c>
      <c r="H14" s="15"/>
      <c r="I14" s="15"/>
      <c r="J14" s="15"/>
      <c r="L14" s="15"/>
      <c r="M14" s="15"/>
      <c r="N14" s="15"/>
      <c r="P14" s="15"/>
      <c r="Q14" s="15"/>
      <c r="R14" s="15"/>
      <c r="T14" s="15"/>
      <c r="U14" s="15"/>
      <c r="V14" s="15"/>
      <c r="X14" s="15"/>
      <c r="Y14" s="15"/>
      <c r="Z14" s="15"/>
      <c r="AA14" s="101"/>
    </row>
    <row r="15" spans="1:27" ht="30">
      <c r="A15" s="18" t="s">
        <v>44</v>
      </c>
      <c r="B15" s="16" t="s">
        <v>45</v>
      </c>
      <c r="D15" s="17">
        <v>12100</v>
      </c>
      <c r="E15" s="17">
        <v>10050</v>
      </c>
      <c r="F15" s="17">
        <v>2050</v>
      </c>
      <c r="H15" s="15"/>
      <c r="I15" s="15"/>
      <c r="J15" s="15"/>
      <c r="L15" s="15"/>
      <c r="M15" s="15"/>
      <c r="N15" s="15"/>
      <c r="P15" s="15"/>
      <c r="Q15" s="15"/>
      <c r="R15" s="15"/>
      <c r="T15" s="15"/>
      <c r="U15" s="15"/>
      <c r="V15" s="15"/>
      <c r="X15" s="15"/>
      <c r="Y15" s="15"/>
      <c r="Z15" s="15"/>
      <c r="AA15" s="101"/>
    </row>
    <row r="16" spans="1:27">
      <c r="A16" s="18" t="s">
        <v>46</v>
      </c>
      <c r="B16" s="20" t="s">
        <v>47</v>
      </c>
      <c r="D16" s="17">
        <v>6387.5</v>
      </c>
      <c r="E16" s="17">
        <v>6388</v>
      </c>
      <c r="F16" s="17">
        <v>-0.5</v>
      </c>
      <c r="H16" s="15"/>
      <c r="I16" s="15"/>
      <c r="J16" s="15"/>
      <c r="L16" s="15"/>
      <c r="M16" s="15"/>
      <c r="N16" s="15"/>
      <c r="P16" s="15"/>
      <c r="Q16" s="15"/>
      <c r="R16" s="15"/>
      <c r="T16" s="15"/>
      <c r="U16" s="15"/>
      <c r="V16" s="15"/>
      <c r="X16" s="15"/>
      <c r="Y16" s="15"/>
      <c r="Z16" s="15"/>
      <c r="AA16" s="101"/>
    </row>
    <row r="17" spans="1:27" ht="15.75" thickBot="1">
      <c r="A17" s="18" t="s">
        <v>48</v>
      </c>
      <c r="B17" s="20" t="s">
        <v>49</v>
      </c>
      <c r="D17" s="21">
        <v>6387.5</v>
      </c>
      <c r="E17" s="21">
        <v>6388</v>
      </c>
      <c r="F17" s="21">
        <v>-0.5</v>
      </c>
      <c r="H17" s="15"/>
      <c r="I17" s="15"/>
      <c r="J17" s="15"/>
      <c r="L17" s="15"/>
      <c r="M17" s="15"/>
      <c r="N17" s="15"/>
      <c r="P17" s="15"/>
      <c r="Q17" s="15"/>
      <c r="R17" s="15"/>
      <c r="T17" s="15"/>
      <c r="U17" s="15"/>
      <c r="V17" s="15"/>
      <c r="X17" s="15"/>
      <c r="Y17" s="15"/>
      <c r="Z17" s="15"/>
      <c r="AA17" s="101"/>
    </row>
    <row r="18" spans="1:27">
      <c r="A18" s="22"/>
      <c r="B18" s="23"/>
      <c r="D18" s="24"/>
      <c r="E18" s="24"/>
      <c r="F18" s="24"/>
      <c r="H18" s="24"/>
      <c r="I18" s="24"/>
      <c r="J18" s="24"/>
      <c r="L18" s="24"/>
      <c r="M18" s="24"/>
      <c r="N18" s="24"/>
      <c r="P18" s="24"/>
      <c r="Q18" s="24"/>
      <c r="R18" s="24"/>
      <c r="T18" s="24"/>
      <c r="U18" s="24"/>
      <c r="V18" s="24"/>
      <c r="X18" s="24"/>
      <c r="Y18" s="24"/>
      <c r="Z18" s="24"/>
      <c r="AA18" s="102"/>
    </row>
    <row r="19" spans="1:27">
      <c r="A19" s="142" t="s">
        <v>50</v>
      </c>
      <c r="B19" s="143"/>
      <c r="D19" s="25">
        <v>0</v>
      </c>
      <c r="E19" s="25">
        <v>0</v>
      </c>
      <c r="F19" s="25">
        <v>0</v>
      </c>
      <c r="G19">
        <v>0</v>
      </c>
      <c r="H19" s="25">
        <v>156838</v>
      </c>
      <c r="I19" s="25">
        <v>71996</v>
      </c>
      <c r="J19" s="25">
        <v>84842</v>
      </c>
      <c r="K19">
        <v>0</v>
      </c>
      <c r="L19" s="25">
        <v>91000</v>
      </c>
      <c r="M19" s="25">
        <v>90997</v>
      </c>
      <c r="N19" s="25">
        <v>3</v>
      </c>
      <c r="O19">
        <v>0</v>
      </c>
      <c r="P19" s="25">
        <v>113000</v>
      </c>
      <c r="Q19" s="25">
        <v>95374</v>
      </c>
      <c r="R19" s="25">
        <f t="shared" ref="R19:R51" si="0">+P19-Q19</f>
        <v>17626</v>
      </c>
      <c r="S19">
        <v>0</v>
      </c>
      <c r="T19" s="25">
        <v>79250</v>
      </c>
      <c r="U19" s="25">
        <v>79207</v>
      </c>
      <c r="V19" s="25">
        <f t="shared" ref="V19:V51" si="1">+T19-U19</f>
        <v>43</v>
      </c>
      <c r="W19">
        <v>0</v>
      </c>
      <c r="X19" s="25"/>
      <c r="Y19" s="25"/>
      <c r="Z19" s="25"/>
      <c r="AA19" s="103"/>
    </row>
    <row r="20" spans="1:27">
      <c r="A20" s="133" t="s">
        <v>51</v>
      </c>
      <c r="B20" s="134"/>
      <c r="D20" s="26">
        <v>0</v>
      </c>
      <c r="E20" s="26">
        <v>0</v>
      </c>
      <c r="F20" s="26">
        <v>0</v>
      </c>
      <c r="G20">
        <v>0</v>
      </c>
      <c r="H20" s="26">
        <v>58102</v>
      </c>
      <c r="I20" s="26">
        <v>34089</v>
      </c>
      <c r="J20" s="26">
        <v>24013</v>
      </c>
      <c r="K20">
        <v>0</v>
      </c>
      <c r="L20" s="26">
        <v>59750</v>
      </c>
      <c r="M20" s="26">
        <v>65990.5</v>
      </c>
      <c r="N20" s="26">
        <v>-6240.5</v>
      </c>
      <c r="O20">
        <v>0</v>
      </c>
      <c r="P20" s="26">
        <v>49708</v>
      </c>
      <c r="Q20" s="26">
        <v>35817.300000000003</v>
      </c>
      <c r="R20" s="26">
        <f t="shared" si="0"/>
        <v>13890.699999999997</v>
      </c>
      <c r="S20">
        <v>0</v>
      </c>
      <c r="T20" s="26">
        <v>25000</v>
      </c>
      <c r="U20" s="26">
        <v>34914</v>
      </c>
      <c r="V20" s="26">
        <f t="shared" si="1"/>
        <v>-9914</v>
      </c>
      <c r="W20">
        <v>0</v>
      </c>
      <c r="X20" s="26"/>
      <c r="Y20" s="26"/>
      <c r="Z20" s="26"/>
      <c r="AA20" s="104"/>
    </row>
    <row r="21" spans="1:27">
      <c r="A21" s="133" t="s">
        <v>52</v>
      </c>
      <c r="B21" s="134"/>
      <c r="D21" s="26">
        <v>0</v>
      </c>
      <c r="E21" s="26">
        <v>0</v>
      </c>
      <c r="F21" s="26">
        <v>0</v>
      </c>
      <c r="G21">
        <v>0</v>
      </c>
      <c r="H21" s="26">
        <v>60850</v>
      </c>
      <c r="I21" s="26">
        <v>27272.5</v>
      </c>
      <c r="J21" s="26">
        <v>33577.5</v>
      </c>
      <c r="K21">
        <v>0</v>
      </c>
      <c r="L21" s="26">
        <v>70500</v>
      </c>
      <c r="M21" s="26">
        <v>16849</v>
      </c>
      <c r="N21" s="26">
        <v>53651</v>
      </c>
      <c r="O21">
        <v>0</v>
      </c>
      <c r="P21" s="26">
        <v>98815</v>
      </c>
      <c r="Q21" s="26">
        <v>23537</v>
      </c>
      <c r="R21" s="26">
        <f t="shared" si="0"/>
        <v>75278</v>
      </c>
      <c r="S21">
        <v>0</v>
      </c>
      <c r="T21" s="26">
        <v>44444.5</v>
      </c>
      <c r="U21" s="26">
        <v>69628</v>
      </c>
      <c r="V21" s="26">
        <f t="shared" si="1"/>
        <v>-25183.5</v>
      </c>
      <c r="W21">
        <v>0</v>
      </c>
      <c r="X21" s="26"/>
      <c r="Y21" s="26"/>
      <c r="Z21" s="26"/>
      <c r="AA21" s="104"/>
    </row>
    <row r="22" spans="1:27">
      <c r="A22" s="133" t="s">
        <v>53</v>
      </c>
      <c r="B22" s="134"/>
      <c r="D22" s="26">
        <v>0</v>
      </c>
      <c r="E22" s="26">
        <v>0</v>
      </c>
      <c r="F22" s="26">
        <v>0</v>
      </c>
      <c r="H22" s="26">
        <v>12750</v>
      </c>
      <c r="I22" s="26">
        <v>1796.3</v>
      </c>
      <c r="J22" s="26">
        <v>10953.7</v>
      </c>
      <c r="L22" s="26">
        <v>21152</v>
      </c>
      <c r="M22" s="26">
        <v>5340</v>
      </c>
      <c r="N22" s="26">
        <v>15812</v>
      </c>
      <c r="P22" s="26">
        <v>27253</v>
      </c>
      <c r="Q22" s="26">
        <v>18688</v>
      </c>
      <c r="R22" s="26">
        <f t="shared" si="0"/>
        <v>8565</v>
      </c>
      <c r="T22" s="26">
        <v>9999.5</v>
      </c>
      <c r="U22" s="26">
        <v>0</v>
      </c>
      <c r="V22" s="26">
        <f t="shared" si="1"/>
        <v>9999.5</v>
      </c>
      <c r="X22" s="26"/>
      <c r="Y22" s="26"/>
      <c r="Z22" s="26"/>
      <c r="AA22" s="104"/>
    </row>
    <row r="23" spans="1:27" ht="15.75" thickBot="1">
      <c r="A23" s="133" t="s">
        <v>54</v>
      </c>
      <c r="B23" s="134" t="s">
        <v>55</v>
      </c>
      <c r="D23" s="26">
        <v>0</v>
      </c>
      <c r="E23" s="26">
        <v>0</v>
      </c>
      <c r="F23" s="26">
        <v>0</v>
      </c>
      <c r="H23" s="26">
        <v>13000</v>
      </c>
      <c r="I23" s="26">
        <v>15372</v>
      </c>
      <c r="J23" s="26">
        <v>-2372</v>
      </c>
      <c r="L23" s="26">
        <v>19067</v>
      </c>
      <c r="M23" s="26">
        <v>33461</v>
      </c>
      <c r="N23" s="26">
        <v>-14394</v>
      </c>
      <c r="P23" s="26">
        <v>25000</v>
      </c>
      <c r="Q23" s="26">
        <v>24006</v>
      </c>
      <c r="R23" s="26">
        <f t="shared" si="0"/>
        <v>994</v>
      </c>
      <c r="T23" s="26">
        <v>46993</v>
      </c>
      <c r="U23" s="26">
        <v>47120</v>
      </c>
      <c r="V23" s="26">
        <f t="shared" si="1"/>
        <v>-127</v>
      </c>
      <c r="X23" s="26"/>
      <c r="Y23" s="26"/>
      <c r="Z23" s="26"/>
      <c r="AA23" s="104"/>
    </row>
    <row r="24" spans="1:27" ht="15.75" thickBot="1">
      <c r="A24" s="131" t="s">
        <v>56</v>
      </c>
      <c r="B24" s="132" t="s">
        <v>57</v>
      </c>
      <c r="D24" s="27">
        <v>41510</v>
      </c>
      <c r="E24" s="27">
        <v>38207.664285714287</v>
      </c>
      <c r="F24" s="27">
        <v>3302.335714285713</v>
      </c>
      <c r="H24" s="27">
        <v>28908</v>
      </c>
      <c r="I24" s="27">
        <v>29212</v>
      </c>
      <c r="J24" s="27">
        <v>-304</v>
      </c>
      <c r="L24" s="27">
        <v>37923.5</v>
      </c>
      <c r="M24" s="27">
        <v>42832.777476000003</v>
      </c>
      <c r="N24" s="27">
        <v>-4909.2774760000029</v>
      </c>
      <c r="P24" s="27">
        <v>32910</v>
      </c>
      <c r="Q24" s="27">
        <v>43462.358724077749</v>
      </c>
      <c r="R24" s="27">
        <f t="shared" si="0"/>
        <v>-10552.358724077749</v>
      </c>
      <c r="T24" s="27">
        <v>35267.4</v>
      </c>
      <c r="U24" s="27">
        <v>33878</v>
      </c>
      <c r="V24" s="27">
        <f t="shared" si="1"/>
        <v>1389.4000000000015</v>
      </c>
      <c r="X24" s="27"/>
      <c r="Y24" s="27"/>
      <c r="Z24" s="27"/>
      <c r="AA24" s="105"/>
    </row>
    <row r="25" spans="1:27" ht="15.75" thickBot="1">
      <c r="A25" s="28"/>
      <c r="B25" s="29" t="s">
        <v>58</v>
      </c>
      <c r="D25" s="30">
        <v>237610</v>
      </c>
      <c r="E25" s="30">
        <v>178181.66428571427</v>
      </c>
      <c r="F25" s="30">
        <v>59428.335714285728</v>
      </c>
      <c r="H25" s="30">
        <v>330448</v>
      </c>
      <c r="I25" s="30">
        <v>179737.8</v>
      </c>
      <c r="J25" s="30">
        <v>150710.20000000001</v>
      </c>
      <c r="L25" s="30">
        <v>299392.5</v>
      </c>
      <c r="M25" s="30">
        <v>255470.27747599999</v>
      </c>
      <c r="N25" s="30">
        <v>43922.222524000012</v>
      </c>
      <c r="P25" s="30">
        <v>346686</v>
      </c>
      <c r="Q25" s="30">
        <v>240884.65872407774</v>
      </c>
      <c r="R25" s="30">
        <f t="shared" si="0"/>
        <v>105801.34127592226</v>
      </c>
      <c r="T25" s="30">
        <f>+T8+T24</f>
        <v>240954.4</v>
      </c>
      <c r="U25" s="30">
        <f>+U8+U24</f>
        <v>264747</v>
      </c>
      <c r="V25" s="30">
        <f t="shared" si="1"/>
        <v>-23792.600000000006</v>
      </c>
      <c r="X25" s="30">
        <v>1128311</v>
      </c>
      <c r="Y25" s="30">
        <f t="shared" ref="Y25:Y51" si="2">+E25+I25+M25+Q25+U25</f>
        <v>1119021.400485792</v>
      </c>
      <c r="Z25" s="30">
        <f>+X25-Y25</f>
        <v>9289.5995142080355</v>
      </c>
      <c r="AA25" s="106">
        <f>+Y25/X25</f>
        <v>0.99176680940431494</v>
      </c>
    </row>
    <row r="26" spans="1:27" ht="15.75" thickBot="1">
      <c r="A26" s="144" t="s">
        <v>59</v>
      </c>
      <c r="B26" s="145"/>
      <c r="D26" s="31">
        <v>538082</v>
      </c>
      <c r="E26" s="31">
        <v>232700.7</v>
      </c>
      <c r="F26" s="31">
        <v>305381.3</v>
      </c>
      <c r="H26" s="31">
        <v>843131.7</v>
      </c>
      <c r="I26" s="31">
        <v>766268.91999999993</v>
      </c>
      <c r="J26" s="31">
        <v>76862.780000000028</v>
      </c>
      <c r="L26" s="31">
        <v>250489.58639999997</v>
      </c>
      <c r="M26" s="31">
        <v>194838</v>
      </c>
      <c r="N26" s="31">
        <v>55651.586399999971</v>
      </c>
      <c r="P26" s="31">
        <v>132800</v>
      </c>
      <c r="Q26" s="31">
        <v>111006.71046054065</v>
      </c>
      <c r="R26" s="31">
        <f t="shared" si="0"/>
        <v>21793.289539459351</v>
      </c>
      <c r="T26" s="31">
        <f>SUM(T35:T38)</f>
        <v>140134</v>
      </c>
      <c r="U26" s="31">
        <f>SUM(U35:U38)</f>
        <v>160103</v>
      </c>
      <c r="V26" s="31">
        <f t="shared" si="1"/>
        <v>-19969</v>
      </c>
      <c r="X26" s="31"/>
      <c r="Y26" s="31"/>
      <c r="Z26" s="31"/>
      <c r="AA26" s="107"/>
    </row>
    <row r="27" spans="1:27" ht="31.5">
      <c r="A27" s="32" t="s">
        <v>60</v>
      </c>
      <c r="B27" s="33" t="s">
        <v>61</v>
      </c>
      <c r="D27" s="34">
        <v>87000</v>
      </c>
      <c r="E27" s="34">
        <v>35496</v>
      </c>
      <c r="F27" s="61">
        <v>51504</v>
      </c>
      <c r="H27" s="35"/>
      <c r="I27" s="35"/>
      <c r="J27" s="15"/>
      <c r="L27" s="35"/>
      <c r="M27" s="35"/>
      <c r="N27" s="15"/>
      <c r="P27" s="35"/>
      <c r="Q27" s="35"/>
      <c r="R27" s="15">
        <f t="shared" si="0"/>
        <v>0</v>
      </c>
      <c r="T27" s="35"/>
      <c r="U27" s="35"/>
      <c r="V27" s="15">
        <f t="shared" si="1"/>
        <v>0</v>
      </c>
      <c r="X27" s="35"/>
      <c r="Y27" s="35"/>
      <c r="Z27" s="15"/>
      <c r="AA27" s="101"/>
    </row>
    <row r="28" spans="1:27" ht="31.5">
      <c r="A28" s="32" t="s">
        <v>62</v>
      </c>
      <c r="B28" s="33" t="s">
        <v>63</v>
      </c>
      <c r="D28" s="34">
        <v>63000</v>
      </c>
      <c r="E28" s="34">
        <v>35700</v>
      </c>
      <c r="F28" s="61">
        <v>27300</v>
      </c>
      <c r="H28" s="35"/>
      <c r="I28" s="35"/>
      <c r="J28" s="15"/>
      <c r="L28" s="35"/>
      <c r="M28" s="35"/>
      <c r="N28" s="15"/>
      <c r="P28" s="35"/>
      <c r="Q28" s="35"/>
      <c r="R28" s="15">
        <f t="shared" si="0"/>
        <v>0</v>
      </c>
      <c r="T28" s="35"/>
      <c r="U28" s="35"/>
      <c r="V28" s="15">
        <f t="shared" si="1"/>
        <v>0</v>
      </c>
      <c r="X28" s="35"/>
      <c r="Y28" s="35"/>
      <c r="Z28" s="15"/>
      <c r="AA28" s="101"/>
    </row>
    <row r="29" spans="1:27" ht="15.75">
      <c r="A29" s="32" t="s">
        <v>64</v>
      </c>
      <c r="B29" s="33" t="s">
        <v>65</v>
      </c>
      <c r="D29" s="34">
        <v>171000</v>
      </c>
      <c r="E29" s="34">
        <v>97564.7</v>
      </c>
      <c r="F29" s="61">
        <v>73435.3</v>
      </c>
      <c r="H29" s="35"/>
      <c r="I29" s="35"/>
      <c r="J29" s="15"/>
      <c r="L29" s="35"/>
      <c r="M29" s="35"/>
      <c r="N29" s="15"/>
      <c r="P29" s="35"/>
      <c r="Q29" s="35"/>
      <c r="R29" s="15">
        <f t="shared" si="0"/>
        <v>0</v>
      </c>
      <c r="T29" s="35"/>
      <c r="U29" s="35"/>
      <c r="V29" s="15">
        <f t="shared" si="1"/>
        <v>0</v>
      </c>
      <c r="X29" s="35"/>
      <c r="Y29" s="35"/>
      <c r="Z29" s="15"/>
      <c r="AA29" s="101"/>
    </row>
    <row r="30" spans="1:27" ht="15.75">
      <c r="A30" s="32" t="s">
        <v>66</v>
      </c>
      <c r="B30" s="33" t="s">
        <v>67</v>
      </c>
      <c r="D30" s="34">
        <v>120440</v>
      </c>
      <c r="E30" s="34">
        <v>52138</v>
      </c>
      <c r="F30" s="61">
        <v>68302</v>
      </c>
      <c r="H30" s="35"/>
      <c r="I30" s="35"/>
      <c r="J30" s="15"/>
      <c r="L30" s="35"/>
      <c r="M30" s="35"/>
      <c r="N30" s="15"/>
      <c r="P30" s="35"/>
      <c r="Q30" s="35"/>
      <c r="R30" s="15">
        <f t="shared" si="0"/>
        <v>0</v>
      </c>
      <c r="T30" s="35"/>
      <c r="U30" s="35"/>
      <c r="V30" s="15">
        <f t="shared" si="1"/>
        <v>0</v>
      </c>
      <c r="X30" s="35"/>
      <c r="Y30" s="35"/>
      <c r="Z30" s="15"/>
      <c r="AA30" s="101"/>
    </row>
    <row r="31" spans="1:27" ht="15.75">
      <c r="A31" s="32" t="s">
        <v>68</v>
      </c>
      <c r="B31" s="33" t="s">
        <v>69</v>
      </c>
      <c r="D31" s="34">
        <v>26642</v>
      </c>
      <c r="E31" s="34">
        <v>11802</v>
      </c>
      <c r="F31" s="61">
        <v>14840</v>
      </c>
      <c r="H31" s="35"/>
      <c r="I31" s="35"/>
      <c r="J31" s="15"/>
      <c r="L31" s="35"/>
      <c r="M31" s="35"/>
      <c r="N31" s="15"/>
      <c r="P31" s="35"/>
      <c r="Q31" s="35"/>
      <c r="R31" s="15">
        <f t="shared" si="0"/>
        <v>0</v>
      </c>
      <c r="T31" s="35"/>
      <c r="U31" s="35"/>
      <c r="V31" s="15">
        <f t="shared" si="1"/>
        <v>0</v>
      </c>
      <c r="X31" s="35"/>
      <c r="Y31" s="35"/>
      <c r="Z31" s="15"/>
      <c r="AA31" s="101"/>
    </row>
    <row r="32" spans="1:27" ht="15.75">
      <c r="A32" s="1" t="s">
        <v>70</v>
      </c>
      <c r="B32" s="33" t="s">
        <v>71</v>
      </c>
      <c r="D32" s="34">
        <v>40000</v>
      </c>
      <c r="E32" s="34">
        <v>0</v>
      </c>
      <c r="F32" s="61">
        <v>40000</v>
      </c>
      <c r="H32" s="35"/>
      <c r="I32" s="35"/>
      <c r="J32" s="15"/>
      <c r="L32" s="35"/>
      <c r="M32" s="35"/>
      <c r="N32" s="15"/>
      <c r="P32" s="35"/>
      <c r="Q32" s="35"/>
      <c r="R32" s="15">
        <f t="shared" si="0"/>
        <v>0</v>
      </c>
      <c r="T32" s="35"/>
      <c r="U32" s="35"/>
      <c r="V32" s="15">
        <f t="shared" si="1"/>
        <v>0</v>
      </c>
      <c r="X32" s="35"/>
      <c r="Y32" s="35"/>
      <c r="Z32" s="15"/>
      <c r="AA32" s="101"/>
    </row>
    <row r="33" spans="1:27" ht="31.5">
      <c r="A33" s="1" t="s">
        <v>72</v>
      </c>
      <c r="B33" s="36" t="s">
        <v>73</v>
      </c>
      <c r="D33" s="34">
        <v>30000</v>
      </c>
      <c r="E33" s="34">
        <v>0</v>
      </c>
      <c r="F33" s="61">
        <v>30000</v>
      </c>
      <c r="H33" s="35"/>
      <c r="I33" s="35"/>
      <c r="J33" s="15"/>
      <c r="L33" s="35"/>
      <c r="M33" s="35"/>
      <c r="N33" s="15"/>
      <c r="P33" s="35"/>
      <c r="Q33" s="35"/>
      <c r="R33" s="15">
        <f t="shared" si="0"/>
        <v>0</v>
      </c>
      <c r="T33" s="35"/>
      <c r="U33" s="35"/>
      <c r="V33" s="15">
        <f t="shared" si="1"/>
        <v>0</v>
      </c>
      <c r="X33" s="35"/>
      <c r="Y33" s="35"/>
      <c r="Z33" s="15"/>
      <c r="AA33" s="101"/>
    </row>
    <row r="34" spans="1:27">
      <c r="A34" s="37"/>
      <c r="B34" s="38"/>
      <c r="D34" s="39"/>
      <c r="E34" s="39"/>
      <c r="F34" s="39"/>
      <c r="H34" s="39"/>
      <c r="I34" s="39"/>
      <c r="J34" s="39"/>
      <c r="L34" s="39"/>
      <c r="M34" s="39"/>
      <c r="N34" s="39"/>
      <c r="P34" s="39"/>
      <c r="Q34" s="39"/>
      <c r="R34" s="39">
        <f t="shared" si="0"/>
        <v>0</v>
      </c>
      <c r="T34" s="39"/>
      <c r="U34" s="39"/>
      <c r="V34" s="39">
        <f t="shared" si="1"/>
        <v>0</v>
      </c>
      <c r="X34" s="39"/>
      <c r="Y34" s="39"/>
      <c r="Z34" s="39"/>
      <c r="AA34" s="108"/>
    </row>
    <row r="35" spans="1:27">
      <c r="A35" s="142" t="s">
        <v>74</v>
      </c>
      <c r="B35" s="143"/>
      <c r="D35" s="40">
        <v>0</v>
      </c>
      <c r="E35" s="40">
        <v>0</v>
      </c>
      <c r="F35" s="40">
        <v>0</v>
      </c>
      <c r="H35" s="40">
        <v>287133.7</v>
      </c>
      <c r="I35" s="40">
        <v>293727.995</v>
      </c>
      <c r="J35" s="40">
        <v>-6594.2949999999837</v>
      </c>
      <c r="L35" s="40">
        <v>79431</v>
      </c>
      <c r="M35" s="40">
        <v>71378.190297751673</v>
      </c>
      <c r="N35" s="40">
        <v>8052.8097022483271</v>
      </c>
      <c r="P35" s="40">
        <v>34600</v>
      </c>
      <c r="Q35" s="40">
        <v>28731.951053943456</v>
      </c>
      <c r="R35" s="40">
        <f t="shared" si="0"/>
        <v>5868.0489460565441</v>
      </c>
      <c r="T35" s="40">
        <v>53661.2</v>
      </c>
      <c r="U35" s="40">
        <v>61231</v>
      </c>
      <c r="V35" s="40">
        <f t="shared" si="1"/>
        <v>-7569.8000000000029</v>
      </c>
      <c r="X35" s="40"/>
      <c r="Y35" s="40"/>
      <c r="Z35" s="40"/>
      <c r="AA35" s="109"/>
    </row>
    <row r="36" spans="1:27">
      <c r="A36" s="133" t="s">
        <v>75</v>
      </c>
      <c r="B36" s="134"/>
      <c r="D36" s="26">
        <v>0</v>
      </c>
      <c r="E36" s="26">
        <v>0</v>
      </c>
      <c r="F36" s="26">
        <v>0</v>
      </c>
      <c r="H36" s="26">
        <v>362233</v>
      </c>
      <c r="I36" s="26">
        <v>313113.19500000001</v>
      </c>
      <c r="J36" s="26">
        <v>49119.804999999993</v>
      </c>
      <c r="L36" s="26">
        <v>52042</v>
      </c>
      <c r="M36" s="26">
        <v>41500.007899534125</v>
      </c>
      <c r="N36" s="26">
        <v>10541.992100465875</v>
      </c>
      <c r="P36" s="26">
        <v>30800</v>
      </c>
      <c r="Q36" s="26">
        <v>25560.68126753113</v>
      </c>
      <c r="R36" s="26">
        <f t="shared" si="0"/>
        <v>5239.3187324688697</v>
      </c>
      <c r="T36" s="26">
        <v>23975</v>
      </c>
      <c r="U36" s="26">
        <v>27001</v>
      </c>
      <c r="V36" s="26">
        <f t="shared" si="1"/>
        <v>-3026</v>
      </c>
      <c r="X36" s="26"/>
      <c r="Y36" s="26"/>
      <c r="Z36" s="26"/>
      <c r="AA36" s="104"/>
    </row>
    <row r="37" spans="1:27">
      <c r="A37" s="133" t="s">
        <v>76</v>
      </c>
      <c r="B37" s="134" t="s">
        <v>77</v>
      </c>
      <c r="D37" s="26">
        <v>0</v>
      </c>
      <c r="E37" s="26">
        <v>0</v>
      </c>
      <c r="F37" s="26">
        <v>0</v>
      </c>
      <c r="H37" s="26">
        <v>59120</v>
      </c>
      <c r="I37" s="26">
        <v>24489.200000000001</v>
      </c>
      <c r="J37" s="26">
        <v>34630.800000000003</v>
      </c>
      <c r="L37" s="26">
        <v>46153.586399999986</v>
      </c>
      <c r="M37" s="26">
        <v>24716</v>
      </c>
      <c r="N37" s="26">
        <v>21437.586399999986</v>
      </c>
      <c r="P37" s="26">
        <v>17400</v>
      </c>
      <c r="Q37" s="26">
        <v>15100.535909259073</v>
      </c>
      <c r="R37" s="26">
        <f t="shared" si="0"/>
        <v>2299.4640907409266</v>
      </c>
      <c r="T37" s="26">
        <v>14899</v>
      </c>
      <c r="U37" s="26">
        <v>17313</v>
      </c>
      <c r="V37" s="26">
        <f t="shared" si="1"/>
        <v>-2414</v>
      </c>
      <c r="X37" s="26"/>
      <c r="Y37" s="26"/>
      <c r="Z37" s="26"/>
      <c r="AA37" s="104"/>
    </row>
    <row r="38" spans="1:27" ht="15.75" thickBot="1">
      <c r="A38" s="133" t="s">
        <v>78</v>
      </c>
      <c r="B38" s="134" t="s">
        <v>79</v>
      </c>
      <c r="D38" s="26">
        <v>0</v>
      </c>
      <c r="E38" s="26">
        <v>0</v>
      </c>
      <c r="F38" s="26">
        <v>0</v>
      </c>
      <c r="H38" s="26">
        <v>134645</v>
      </c>
      <c r="I38" s="26">
        <v>134938.53</v>
      </c>
      <c r="J38" s="26">
        <v>-293.52999999999884</v>
      </c>
      <c r="L38" s="26">
        <v>72863</v>
      </c>
      <c r="M38" s="26">
        <v>57243.801802714195</v>
      </c>
      <c r="N38" s="26">
        <v>15619.198197285805</v>
      </c>
      <c r="P38" s="26">
        <v>50000</v>
      </c>
      <c r="Q38" s="26">
        <v>41613.54222980699</v>
      </c>
      <c r="R38" s="26">
        <f t="shared" si="0"/>
        <v>8386.4577701930102</v>
      </c>
      <c r="T38" s="26">
        <v>47598.8</v>
      </c>
      <c r="U38" s="26">
        <v>54558</v>
      </c>
      <c r="V38" s="26">
        <f t="shared" si="1"/>
        <v>-6959.1999999999971</v>
      </c>
      <c r="X38" s="26"/>
      <c r="Y38" s="26"/>
      <c r="Z38" s="26"/>
      <c r="AA38" s="104"/>
    </row>
    <row r="39" spans="1:27" ht="15.75" thickBot="1">
      <c r="A39" s="131" t="s">
        <v>80</v>
      </c>
      <c r="B39" s="132" t="s">
        <v>57</v>
      </c>
      <c r="D39" s="41">
        <v>74400</v>
      </c>
      <c r="E39" s="41">
        <v>51841</v>
      </c>
      <c r="F39" s="41">
        <v>22559</v>
      </c>
      <c r="H39" s="41">
        <v>63173</v>
      </c>
      <c r="I39" s="41">
        <v>60596.83</v>
      </c>
      <c r="J39" s="41">
        <v>2576.1699999999983</v>
      </c>
      <c r="L39" s="41">
        <v>84900</v>
      </c>
      <c r="M39" s="41">
        <v>65482.8</v>
      </c>
      <c r="N39" s="41">
        <v>19417.199999999997</v>
      </c>
      <c r="P39" s="41">
        <v>55817</v>
      </c>
      <c r="Q39" s="41">
        <v>80536.561275922257</v>
      </c>
      <c r="R39" s="41">
        <f t="shared" si="0"/>
        <v>-24719.561275922257</v>
      </c>
      <c r="T39" s="41">
        <v>70408.600000000006</v>
      </c>
      <c r="U39" s="41">
        <v>62678</v>
      </c>
      <c r="V39" s="41">
        <f t="shared" si="1"/>
        <v>7730.6000000000058</v>
      </c>
      <c r="X39" s="41"/>
      <c r="Y39" s="41"/>
      <c r="Z39" s="41"/>
      <c r="AA39" s="110"/>
    </row>
    <row r="40" spans="1:27" ht="15.75" thickBot="1">
      <c r="A40" s="42"/>
      <c r="B40" s="42" t="s">
        <v>81</v>
      </c>
      <c r="D40" s="43">
        <v>612482</v>
      </c>
      <c r="E40" s="43">
        <v>284541.7</v>
      </c>
      <c r="F40" s="43">
        <v>327940.3</v>
      </c>
      <c r="H40" s="43">
        <v>906304.7</v>
      </c>
      <c r="I40" s="43">
        <v>826865.74999999988</v>
      </c>
      <c r="J40" s="43">
        <v>79438.95000000007</v>
      </c>
      <c r="L40" s="43">
        <v>335389.58639999997</v>
      </c>
      <c r="M40" s="43">
        <v>260320.8</v>
      </c>
      <c r="N40" s="43">
        <v>75068.786399999983</v>
      </c>
      <c r="P40" s="43">
        <v>188617</v>
      </c>
      <c r="Q40" s="43">
        <v>191543.27173646289</v>
      </c>
      <c r="R40" s="43">
        <f t="shared" si="0"/>
        <v>-2926.2717364628916</v>
      </c>
      <c r="T40" s="43">
        <f>SUM(T35:T39)</f>
        <v>210542.6</v>
      </c>
      <c r="U40" s="43">
        <f>SUM(U35:U39)</f>
        <v>222781</v>
      </c>
      <c r="V40" s="43">
        <f t="shared" si="1"/>
        <v>-12238.399999999994</v>
      </c>
      <c r="X40" s="43">
        <v>1801136</v>
      </c>
      <c r="Y40" s="43">
        <f t="shared" si="2"/>
        <v>1786052.5217364628</v>
      </c>
      <c r="Z40" s="43">
        <f>+X40-Y40</f>
        <v>15083.478263537167</v>
      </c>
      <c r="AA40" s="111">
        <f>+Y40/X40</f>
        <v>0.99162557504622795</v>
      </c>
    </row>
    <row r="41" spans="1:27" ht="15.75" thickBot="1">
      <c r="A41" s="44"/>
      <c r="B41" s="45"/>
      <c r="D41" s="46"/>
      <c r="E41" s="46"/>
      <c r="F41" s="46"/>
      <c r="H41" s="46"/>
      <c r="I41" s="46"/>
      <c r="J41" s="46"/>
      <c r="L41" s="46"/>
      <c r="M41" s="46"/>
      <c r="N41" s="46"/>
      <c r="P41" s="46"/>
      <c r="Q41" s="46"/>
      <c r="R41" s="46">
        <f t="shared" si="0"/>
        <v>0</v>
      </c>
      <c r="T41" s="46"/>
      <c r="U41" s="46"/>
      <c r="V41" s="46">
        <f t="shared" si="1"/>
        <v>0</v>
      </c>
      <c r="X41" s="46"/>
      <c r="Y41" s="46"/>
      <c r="Z41" s="46"/>
      <c r="AA41" s="112"/>
    </row>
    <row r="42" spans="1:27" ht="15.75" thickBot="1">
      <c r="A42" s="131" t="s">
        <v>82</v>
      </c>
      <c r="B42" s="132"/>
      <c r="D42" s="27">
        <v>58050</v>
      </c>
      <c r="E42" s="27">
        <v>37896.25</v>
      </c>
      <c r="F42" s="27">
        <v>20153.75</v>
      </c>
      <c r="H42" s="27">
        <v>7500</v>
      </c>
      <c r="I42" s="27">
        <v>98794.55</v>
      </c>
      <c r="J42" s="27">
        <v>-91294.55</v>
      </c>
      <c r="L42" s="27">
        <v>0</v>
      </c>
      <c r="M42" s="27">
        <v>0</v>
      </c>
      <c r="N42" s="27">
        <v>0</v>
      </c>
      <c r="P42" s="27">
        <v>47500</v>
      </c>
      <c r="Q42" s="27">
        <v>47651.03</v>
      </c>
      <c r="R42" s="27">
        <f t="shared" si="0"/>
        <v>-151.02999999999884</v>
      </c>
      <c r="T42" s="27">
        <v>53000</v>
      </c>
      <c r="U42" s="27">
        <v>53307.517844170477</v>
      </c>
      <c r="V42" s="27">
        <f t="shared" si="1"/>
        <v>-307.51784417047747</v>
      </c>
      <c r="X42" s="27"/>
      <c r="Y42" s="27"/>
      <c r="Z42" s="27"/>
      <c r="AA42" s="105"/>
    </row>
    <row r="43" spans="1:27" ht="15.75" thickBot="1">
      <c r="A43" s="131" t="s">
        <v>83</v>
      </c>
      <c r="B43" s="132" t="s">
        <v>84</v>
      </c>
      <c r="D43" s="27">
        <v>22300</v>
      </c>
      <c r="E43" s="27">
        <v>24406.457142857143</v>
      </c>
      <c r="F43" s="27">
        <v>-2106.4571428571435</v>
      </c>
      <c r="H43" s="27">
        <v>14095.5</v>
      </c>
      <c r="I43" s="27">
        <v>19300</v>
      </c>
      <c r="J43" s="27">
        <v>-5204.5</v>
      </c>
      <c r="L43" s="27">
        <v>11178.881499999998</v>
      </c>
      <c r="M43" s="27">
        <v>16303</v>
      </c>
      <c r="N43" s="27">
        <v>-5124.1185000000023</v>
      </c>
      <c r="P43" s="27">
        <v>16610</v>
      </c>
      <c r="Q43" s="27">
        <v>13468.400000000001</v>
      </c>
      <c r="R43" s="27">
        <f t="shared" si="0"/>
        <v>3141.5999999999985</v>
      </c>
      <c r="T43" s="27">
        <v>17005.172242000001</v>
      </c>
      <c r="U43" s="27">
        <v>15523.839999999998</v>
      </c>
      <c r="V43" s="27">
        <f t="shared" si="1"/>
        <v>1481.3322420000022</v>
      </c>
      <c r="X43" s="27"/>
      <c r="Y43" s="27"/>
      <c r="Z43" s="27"/>
      <c r="AA43" s="105"/>
    </row>
    <row r="44" spans="1:27" ht="15.75" thickBot="1">
      <c r="A44" s="42"/>
      <c r="B44" s="47" t="s">
        <v>85</v>
      </c>
      <c r="D44" s="48">
        <v>80350</v>
      </c>
      <c r="E44" s="48">
        <v>62302.707142857143</v>
      </c>
      <c r="F44" s="48">
        <v>18047.292857142857</v>
      </c>
      <c r="H44" s="48">
        <v>21595.5</v>
      </c>
      <c r="I44" s="48">
        <v>118094.55</v>
      </c>
      <c r="J44" s="48">
        <v>-96499.05</v>
      </c>
      <c r="L44" s="48">
        <v>11178.881499999998</v>
      </c>
      <c r="M44" s="48">
        <v>16303</v>
      </c>
      <c r="N44" s="48">
        <v>-5124.1185000000023</v>
      </c>
      <c r="P44" s="48">
        <v>64110</v>
      </c>
      <c r="Q44" s="48">
        <v>61119.43</v>
      </c>
      <c r="R44" s="48">
        <f t="shared" si="0"/>
        <v>2990.5699999999997</v>
      </c>
      <c r="T44" s="48">
        <f>+T42+T43</f>
        <v>70005.172242000001</v>
      </c>
      <c r="U44" s="48">
        <f>+U42+U43</f>
        <v>68831.357844170474</v>
      </c>
      <c r="V44" s="48">
        <f t="shared" si="1"/>
        <v>1173.8143978295266</v>
      </c>
      <c r="X44" s="48">
        <v>229070</v>
      </c>
      <c r="Y44" s="48">
        <f t="shared" si="2"/>
        <v>326651.04498702765</v>
      </c>
      <c r="Z44" s="48">
        <f>+X44-Y44</f>
        <v>-97581.04498702765</v>
      </c>
      <c r="AA44" s="113">
        <f>+Y44/X44</f>
        <v>1.4259878857424702</v>
      </c>
    </row>
    <row r="45" spans="1:27" ht="15.75" thickBot="1">
      <c r="A45" s="135" t="s">
        <v>86</v>
      </c>
      <c r="B45" s="136"/>
      <c r="D45" s="49">
        <v>23300</v>
      </c>
      <c r="E45" s="49">
        <v>21995</v>
      </c>
      <c r="F45" s="49">
        <v>1305</v>
      </c>
      <c r="H45" s="49">
        <v>21000</v>
      </c>
      <c r="I45" s="49">
        <v>37257</v>
      </c>
      <c r="J45" s="49">
        <v>-16257</v>
      </c>
      <c r="L45" s="49">
        <v>25500</v>
      </c>
      <c r="M45" s="49">
        <v>18414.84</v>
      </c>
      <c r="N45" s="49">
        <v>7085.16</v>
      </c>
      <c r="P45" s="49">
        <v>14500</v>
      </c>
      <c r="Q45" s="49">
        <v>6950.82</v>
      </c>
      <c r="R45" s="49">
        <f t="shared" si="0"/>
        <v>7549.18</v>
      </c>
      <c r="T45" s="49">
        <v>14000</v>
      </c>
      <c r="U45" s="49">
        <v>14172.24</v>
      </c>
      <c r="V45" s="49">
        <f t="shared" si="1"/>
        <v>-172.23999999999978</v>
      </c>
      <c r="X45" s="49"/>
      <c r="Y45" s="49"/>
      <c r="Z45" s="49"/>
      <c r="AA45" s="114"/>
    </row>
    <row r="46" spans="1:27" ht="15.75" thickBot="1">
      <c r="A46" s="131" t="s">
        <v>87</v>
      </c>
      <c r="B46" s="132" t="s">
        <v>84</v>
      </c>
      <c r="D46" s="50">
        <v>23300</v>
      </c>
      <c r="E46" s="50">
        <v>21996</v>
      </c>
      <c r="F46" s="50">
        <v>1304</v>
      </c>
      <c r="H46" s="50">
        <v>27574</v>
      </c>
      <c r="I46" s="50">
        <v>26148.28</v>
      </c>
      <c r="J46" s="50">
        <v>1425.7200000000012</v>
      </c>
      <c r="L46" s="50">
        <v>8653.2199999999993</v>
      </c>
      <c r="M46" s="50">
        <v>13262.75</v>
      </c>
      <c r="N46" s="50">
        <v>-4609.5300000000007</v>
      </c>
      <c r="P46" s="50">
        <v>5993</v>
      </c>
      <c r="Q46" s="50">
        <v>6653.4</v>
      </c>
      <c r="R46" s="50">
        <f t="shared" si="0"/>
        <v>-660.39999999999964</v>
      </c>
      <c r="T46" s="50">
        <v>5065.5088100000003</v>
      </c>
      <c r="U46" s="50">
        <v>5586.5599999999995</v>
      </c>
      <c r="V46" s="50">
        <f t="shared" si="1"/>
        <v>-521.05118999999922</v>
      </c>
      <c r="X46" s="50"/>
      <c r="Y46" s="50"/>
      <c r="Z46" s="50"/>
      <c r="AA46" s="115"/>
    </row>
    <row r="47" spans="1:27" ht="15.75" thickBot="1">
      <c r="A47" s="51"/>
      <c r="B47" s="42" t="s">
        <v>88</v>
      </c>
      <c r="D47" s="43">
        <v>46600</v>
      </c>
      <c r="E47" s="43">
        <v>43991</v>
      </c>
      <c r="F47" s="43">
        <v>2609</v>
      </c>
      <c r="H47" s="43">
        <v>48574</v>
      </c>
      <c r="I47" s="43">
        <v>63405.279999999999</v>
      </c>
      <c r="J47" s="43">
        <v>-14831.279999999999</v>
      </c>
      <c r="L47" s="43">
        <v>34153.22</v>
      </c>
      <c r="M47" s="43">
        <v>31677.59</v>
      </c>
      <c r="N47" s="43">
        <v>2475.630000000001</v>
      </c>
      <c r="P47" s="43">
        <v>20493</v>
      </c>
      <c r="Q47" s="43">
        <v>13604.22</v>
      </c>
      <c r="R47" s="43">
        <f t="shared" si="0"/>
        <v>6888.7800000000007</v>
      </c>
      <c r="T47" s="43">
        <f>+T45+T46</f>
        <v>19065.508809999999</v>
      </c>
      <c r="U47" s="43">
        <f>+U45+U46</f>
        <v>19758.8</v>
      </c>
      <c r="V47" s="43">
        <f t="shared" si="1"/>
        <v>-693.29118999999992</v>
      </c>
      <c r="X47" s="43">
        <v>148285</v>
      </c>
      <c r="Y47" s="43">
        <f t="shared" si="2"/>
        <v>172436.88999999998</v>
      </c>
      <c r="Z47" s="43">
        <f>+X47-Y47</f>
        <v>-24151.889999999985</v>
      </c>
      <c r="AA47" s="111">
        <f>+Y47/X47</f>
        <v>1.1628748019017432</v>
      </c>
    </row>
    <row r="48" spans="1:27" ht="15.75" thickBot="1">
      <c r="A48" s="131" t="s">
        <v>89</v>
      </c>
      <c r="B48" s="132" t="s">
        <v>84</v>
      </c>
      <c r="D48" s="27">
        <v>160041</v>
      </c>
      <c r="E48" s="27">
        <v>124070</v>
      </c>
      <c r="F48" s="27">
        <v>35971</v>
      </c>
      <c r="H48" s="27">
        <v>185008.05</v>
      </c>
      <c r="I48" s="27">
        <v>148481.32499999998</v>
      </c>
      <c r="J48" s="27">
        <v>36526.725000000006</v>
      </c>
      <c r="L48" s="27">
        <v>167921</v>
      </c>
      <c r="M48" s="27">
        <v>119570.66500000001</v>
      </c>
      <c r="N48" s="27">
        <v>48350.334999999992</v>
      </c>
      <c r="P48" s="27">
        <v>126242</v>
      </c>
      <c r="Q48" s="27">
        <v>121327.58500000002</v>
      </c>
      <c r="R48" s="27">
        <f t="shared" si="0"/>
        <v>4914.414999999979</v>
      </c>
      <c r="T48" s="27">
        <v>113175.56721795001</v>
      </c>
      <c r="U48" s="27">
        <v>102473.23499999996</v>
      </c>
      <c r="V48" s="27">
        <f t="shared" si="1"/>
        <v>10702.332217950054</v>
      </c>
      <c r="X48" s="27">
        <v>733860</v>
      </c>
      <c r="Y48" s="27">
        <f t="shared" si="2"/>
        <v>615922.80999999994</v>
      </c>
      <c r="Z48" s="27">
        <f>+X48-Y48</f>
        <v>117937.19000000006</v>
      </c>
      <c r="AA48" s="105">
        <f>+Y48/X48</f>
        <v>0.83929197667129962</v>
      </c>
    </row>
    <row r="49" spans="1:27" ht="15.75" thickBot="1">
      <c r="A49" s="51"/>
      <c r="B49" s="51" t="s">
        <v>90</v>
      </c>
      <c r="D49" s="52">
        <v>286991</v>
      </c>
      <c r="E49" s="52">
        <v>230363.70714285714</v>
      </c>
      <c r="F49" s="52">
        <v>56627.292857142864</v>
      </c>
      <c r="H49" s="52">
        <v>255177.55</v>
      </c>
      <c r="I49" s="52">
        <v>329981.15499999997</v>
      </c>
      <c r="J49" s="52">
        <v>-74803.604999999981</v>
      </c>
      <c r="L49" s="52">
        <v>213253.10149999999</v>
      </c>
      <c r="M49" s="52">
        <v>167551.255</v>
      </c>
      <c r="N49" s="52">
        <v>45701.846499999985</v>
      </c>
      <c r="P49" s="52">
        <v>210845</v>
      </c>
      <c r="Q49" s="52">
        <v>196051.23500000002</v>
      </c>
      <c r="R49" s="52">
        <f t="shared" si="0"/>
        <v>14793.764999999985</v>
      </c>
      <c r="T49" s="52">
        <f>+T48+T47+T44</f>
        <v>202246.24826995001</v>
      </c>
      <c r="U49" s="52">
        <f>+U48+U47+U44</f>
        <v>191063.39284417045</v>
      </c>
      <c r="V49" s="52">
        <f t="shared" si="1"/>
        <v>11182.855425779562</v>
      </c>
      <c r="X49" s="52">
        <f>+X48+X47+X44</f>
        <v>1111215</v>
      </c>
      <c r="Y49" s="52">
        <f t="shared" si="2"/>
        <v>1115010.7449870277</v>
      </c>
      <c r="Z49" s="52">
        <f>+X49-Y49</f>
        <v>-3795.7449870277196</v>
      </c>
      <c r="AA49" s="116">
        <f>+Y49/X49</f>
        <v>1.0034158511062465</v>
      </c>
    </row>
    <row r="50" spans="1:27" ht="15.75" thickBot="1">
      <c r="A50" s="53"/>
      <c r="B50" s="53"/>
      <c r="D50" s="54"/>
      <c r="E50" s="54"/>
      <c r="F50" s="54"/>
      <c r="H50" s="54"/>
      <c r="I50" s="54"/>
      <c r="J50" s="54"/>
      <c r="L50" s="54"/>
      <c r="M50" s="54"/>
      <c r="N50" s="54"/>
      <c r="P50" s="54"/>
      <c r="Q50" s="54"/>
      <c r="R50" s="54">
        <f t="shared" si="0"/>
        <v>0</v>
      </c>
      <c r="T50" s="54"/>
      <c r="U50" s="54"/>
      <c r="V50" s="54">
        <f t="shared" si="1"/>
        <v>0</v>
      </c>
      <c r="X50" s="54"/>
      <c r="Y50" s="54">
        <f t="shared" si="2"/>
        <v>0</v>
      </c>
      <c r="Z50" s="54"/>
      <c r="AA50" s="117"/>
    </row>
    <row r="51" spans="1:27" ht="15.75" thickBot="1">
      <c r="A51" s="51"/>
      <c r="B51" s="42" t="s">
        <v>91</v>
      </c>
      <c r="D51" s="52">
        <v>1137083</v>
      </c>
      <c r="E51" s="52">
        <v>693087.07142857136</v>
      </c>
      <c r="F51" s="52">
        <v>443995.92857142864</v>
      </c>
      <c r="H51" s="52">
        <v>1491930.25</v>
      </c>
      <c r="I51" s="52">
        <v>1336584.7049999998</v>
      </c>
      <c r="J51" s="52">
        <v>155345.54500000016</v>
      </c>
      <c r="L51" s="52">
        <v>848035.18790000002</v>
      </c>
      <c r="M51" s="52">
        <v>683342.33247599995</v>
      </c>
      <c r="N51" s="52">
        <v>164692.85542400007</v>
      </c>
      <c r="P51" s="52">
        <v>746148</v>
      </c>
      <c r="Q51" s="52">
        <v>628479.16546054068</v>
      </c>
      <c r="R51" s="52">
        <f t="shared" si="0"/>
        <v>117668.83453945932</v>
      </c>
      <c r="T51" s="52">
        <f>+T49+T40+T25</f>
        <v>653743.24826995004</v>
      </c>
      <c r="U51" s="52">
        <f>+U49+U40+U25</f>
        <v>678591.39284417045</v>
      </c>
      <c r="V51" s="52">
        <f t="shared" si="1"/>
        <v>-24848.144574220409</v>
      </c>
      <c r="X51" s="52">
        <f>+X49+X40+X25</f>
        <v>4040662</v>
      </c>
      <c r="Y51" s="52">
        <f t="shared" si="2"/>
        <v>4020084.6672092825</v>
      </c>
      <c r="Z51" s="52">
        <f>+X51-Y51</f>
        <v>20577.332790717483</v>
      </c>
      <c r="AA51" s="116">
        <f>+Y51/X51</f>
        <v>0.99490743526909264</v>
      </c>
    </row>
    <row r="52" spans="1:27">
      <c r="A52"/>
      <c r="B52"/>
      <c r="D52"/>
      <c r="E52"/>
      <c r="F52"/>
      <c r="H52"/>
      <c r="I52"/>
      <c r="J52"/>
      <c r="L52"/>
      <c r="M52"/>
      <c r="N52"/>
      <c r="P52"/>
      <c r="Q52"/>
      <c r="R52"/>
      <c r="T52"/>
      <c r="U52"/>
      <c r="V52"/>
      <c r="X52"/>
      <c r="Y52"/>
      <c r="Z52"/>
      <c r="AA52" s="95"/>
    </row>
    <row r="53" spans="1:27">
      <c r="A53"/>
      <c r="B53" s="55"/>
      <c r="D53" s="56"/>
      <c r="E53" s="56"/>
      <c r="F53" s="56"/>
      <c r="H53" s="56"/>
      <c r="I53" s="56"/>
      <c r="J53" s="56"/>
      <c r="L53" s="56"/>
      <c r="M53" s="56"/>
      <c r="N53" s="56"/>
      <c r="P53" s="56"/>
      <c r="Q53" s="56"/>
      <c r="R53" s="56"/>
      <c r="T53" s="56"/>
      <c r="U53" s="56"/>
      <c r="V53" s="56"/>
      <c r="X53" s="56"/>
      <c r="Y53" s="56"/>
      <c r="Z53" s="56"/>
      <c r="AA53"/>
    </row>
    <row r="54" spans="1:27">
      <c r="A54"/>
      <c r="B54" s="57"/>
      <c r="D54" s="55"/>
      <c r="E54" s="55"/>
      <c r="F54" s="55"/>
      <c r="H54" s="55"/>
      <c r="I54" s="55"/>
      <c r="J54" s="55"/>
      <c r="L54" s="55"/>
      <c r="M54" s="55"/>
      <c r="N54" s="55"/>
      <c r="P54" s="55"/>
      <c r="Q54" s="55"/>
      <c r="R54" s="55"/>
      <c r="T54" s="55"/>
      <c r="U54" s="55"/>
      <c r="V54" s="55"/>
      <c r="X54" s="55"/>
      <c r="Y54" s="55"/>
      <c r="Z54" s="55"/>
      <c r="AA54" s="119"/>
    </row>
    <row r="55" spans="1:27">
      <c r="A55"/>
      <c r="B55" s="57"/>
      <c r="D55" s="55"/>
      <c r="E55" s="55"/>
      <c r="F55" s="55"/>
      <c r="H55" s="55"/>
      <c r="I55" s="55"/>
      <c r="J55" s="55"/>
      <c r="L55" s="55"/>
      <c r="M55" s="55"/>
      <c r="N55" s="55"/>
      <c r="P55" s="55"/>
      <c r="Q55" s="55"/>
      <c r="R55" s="55"/>
      <c r="T55" s="55"/>
      <c r="U55" s="55"/>
      <c r="V55" s="55"/>
      <c r="X55" s="55"/>
      <c r="Y55" s="55"/>
      <c r="Z55" s="55"/>
      <c r="AA55" s="119"/>
    </row>
    <row r="56" spans="1:27">
      <c r="A56"/>
      <c r="B56" s="58"/>
      <c r="D56" s="58"/>
      <c r="E56" s="58"/>
      <c r="F56" s="58"/>
      <c r="H56" s="58"/>
      <c r="I56" s="58"/>
      <c r="J56" s="58"/>
      <c r="L56" s="58"/>
      <c r="M56" s="58"/>
      <c r="N56" s="58"/>
      <c r="P56" s="58"/>
      <c r="Q56" s="58"/>
      <c r="R56" s="58"/>
      <c r="T56" s="58"/>
      <c r="U56" s="58"/>
      <c r="V56" s="58"/>
      <c r="X56" s="58"/>
      <c r="Y56" s="58"/>
      <c r="Z56" s="58"/>
      <c r="AA56" s="120"/>
    </row>
    <row r="57" spans="1:27">
      <c r="A57"/>
      <c r="B57" s="57"/>
      <c r="D57" s="56"/>
      <c r="E57" s="56"/>
      <c r="F57" s="56"/>
      <c r="H57" s="56"/>
      <c r="I57" s="56"/>
      <c r="J57" s="56"/>
      <c r="L57" s="56"/>
      <c r="M57" s="56"/>
      <c r="N57" s="56"/>
      <c r="P57" s="56"/>
      <c r="Q57" s="56"/>
      <c r="R57" s="56"/>
      <c r="T57" s="56"/>
      <c r="U57" s="56"/>
      <c r="V57" s="56"/>
      <c r="X57" s="56"/>
      <c r="Y57" s="56"/>
      <c r="Z57" s="56"/>
      <c r="AA57" s="121"/>
    </row>
    <row r="58" spans="1:27">
      <c r="A58" s="59"/>
      <c r="B58" s="59"/>
      <c r="D58" s="59"/>
      <c r="E58" s="59"/>
      <c r="F58" s="59"/>
      <c r="H58" s="59"/>
      <c r="I58" s="59"/>
      <c r="J58" s="59"/>
      <c r="L58" s="59"/>
      <c r="M58" s="59"/>
      <c r="N58" s="59"/>
      <c r="P58" s="59"/>
      <c r="Q58" s="59"/>
      <c r="R58" s="59"/>
      <c r="T58" s="59"/>
      <c r="U58" s="59"/>
      <c r="V58" s="59"/>
      <c r="X58" s="59"/>
      <c r="Y58" s="59"/>
      <c r="Z58" s="59"/>
      <c r="AA58" s="122"/>
    </row>
    <row r="59" spans="1:27">
      <c r="A59"/>
      <c r="B59"/>
      <c r="D59"/>
      <c r="E59"/>
      <c r="F59"/>
      <c r="H59"/>
      <c r="I59"/>
      <c r="J59"/>
      <c r="L59"/>
      <c r="M59"/>
      <c r="N59"/>
      <c r="P59"/>
      <c r="Q59"/>
      <c r="R59"/>
      <c r="T59"/>
      <c r="U59"/>
      <c r="V59"/>
      <c r="X59"/>
      <c r="Y59"/>
      <c r="Z59"/>
      <c r="AA59" s="95"/>
    </row>
    <row r="60" spans="1:27">
      <c r="A60"/>
      <c r="B60"/>
      <c r="D60"/>
      <c r="E60"/>
      <c r="F60"/>
      <c r="H60"/>
      <c r="I60"/>
      <c r="J60"/>
      <c r="L60"/>
      <c r="M60"/>
      <c r="N60"/>
      <c r="P60"/>
      <c r="Q60"/>
      <c r="R60"/>
      <c r="T60"/>
      <c r="U60"/>
      <c r="V60"/>
      <c r="X60"/>
      <c r="Y60"/>
      <c r="Z60"/>
      <c r="AA60" s="95"/>
    </row>
    <row r="61" spans="1:27">
      <c r="A61"/>
      <c r="B61"/>
      <c r="D61"/>
      <c r="E61"/>
      <c r="F61"/>
      <c r="H61"/>
      <c r="I61"/>
      <c r="J61"/>
      <c r="L61"/>
      <c r="M61"/>
      <c r="N61"/>
      <c r="P61"/>
      <c r="Q61"/>
      <c r="R61"/>
      <c r="T61"/>
      <c r="U61"/>
      <c r="V61"/>
      <c r="X61"/>
      <c r="Y61"/>
      <c r="Z61"/>
      <c r="AA61" s="95"/>
    </row>
    <row r="62" spans="1:27">
      <c r="A62"/>
      <c r="B62"/>
      <c r="D62"/>
      <c r="E62"/>
      <c r="F62"/>
      <c r="H62"/>
      <c r="I62"/>
      <c r="J62"/>
      <c r="L62"/>
      <c r="M62"/>
      <c r="N62"/>
      <c r="P62"/>
      <c r="Q62"/>
      <c r="R62"/>
      <c r="T62"/>
      <c r="U62"/>
      <c r="V62"/>
      <c r="X62"/>
      <c r="Y62"/>
      <c r="Z62"/>
      <c r="AA62" s="95"/>
    </row>
    <row r="63" spans="1:27">
      <c r="A63"/>
      <c r="B63"/>
      <c r="D63"/>
      <c r="E63"/>
      <c r="F63"/>
      <c r="H63"/>
      <c r="I63"/>
      <c r="J63"/>
      <c r="L63"/>
      <c r="M63"/>
      <c r="N63"/>
      <c r="P63"/>
      <c r="Q63"/>
      <c r="R63"/>
      <c r="T63"/>
      <c r="U63"/>
      <c r="V63"/>
      <c r="X63"/>
      <c r="Y63"/>
      <c r="Z63"/>
      <c r="AA63" s="95"/>
    </row>
    <row r="64" spans="1:27">
      <c r="A64"/>
      <c r="B64"/>
      <c r="D64"/>
      <c r="E64"/>
      <c r="F64"/>
      <c r="H64"/>
      <c r="I64"/>
      <c r="J64"/>
      <c r="L64"/>
      <c r="M64"/>
      <c r="N64"/>
      <c r="P64"/>
      <c r="Q64"/>
      <c r="R64"/>
      <c r="T64"/>
      <c r="U64"/>
      <c r="V64"/>
      <c r="X64"/>
      <c r="Y64"/>
      <c r="Z64"/>
      <c r="AA64" s="95"/>
    </row>
    <row r="65" spans="27:27" customFormat="1">
      <c r="AA65" s="95"/>
    </row>
    <row r="66" spans="27:27" customFormat="1">
      <c r="AA66" s="95"/>
    </row>
    <row r="67" spans="27:27" customFormat="1">
      <c r="AA67" s="95"/>
    </row>
    <row r="68" spans="27:27" customFormat="1">
      <c r="AA68" s="95"/>
    </row>
    <row r="69" spans="27:27" customFormat="1">
      <c r="AA69" s="95"/>
    </row>
    <row r="70" spans="27:27" customFormat="1">
      <c r="AA70" s="95"/>
    </row>
    <row r="71" spans="27:27" customFormat="1">
      <c r="AA71" s="95"/>
    </row>
    <row r="72" spans="27:27" customFormat="1">
      <c r="AA72" s="95"/>
    </row>
    <row r="73" spans="27:27" customFormat="1">
      <c r="AA73" s="95"/>
    </row>
    <row r="74" spans="27:27" customFormat="1">
      <c r="AA74" s="95"/>
    </row>
    <row r="75" spans="27:27" customFormat="1">
      <c r="AA75" s="95"/>
    </row>
    <row r="76" spans="27:27" customFormat="1">
      <c r="AA76" s="95"/>
    </row>
    <row r="77" spans="27:27" customFormat="1">
      <c r="AA77" s="95"/>
    </row>
    <row r="78" spans="27:27" customFormat="1">
      <c r="AA78" s="95"/>
    </row>
    <row r="79" spans="27:27" customFormat="1">
      <c r="AA79" s="95"/>
    </row>
    <row r="80" spans="27:27" customFormat="1">
      <c r="AA80" s="95"/>
    </row>
    <row r="81" spans="27:27" customFormat="1">
      <c r="AA81" s="95"/>
    </row>
    <row r="82" spans="27:27" customFormat="1">
      <c r="AA82" s="95"/>
    </row>
    <row r="83" spans="27:27" customFormat="1">
      <c r="AA83" s="95"/>
    </row>
    <row r="84" spans="27:27" customFormat="1">
      <c r="AA84" s="95"/>
    </row>
    <row r="85" spans="27:27" customFormat="1">
      <c r="AA85" s="95"/>
    </row>
    <row r="86" spans="27:27" customFormat="1">
      <c r="AA86" s="95"/>
    </row>
    <row r="87" spans="27:27" customFormat="1">
      <c r="AA87" s="95"/>
    </row>
    <row r="88" spans="27:27" customFormat="1">
      <c r="AA88" s="95"/>
    </row>
    <row r="89" spans="27:27" customFormat="1">
      <c r="AA89" s="95"/>
    </row>
    <row r="90" spans="27:27" customFormat="1">
      <c r="AA90" s="95"/>
    </row>
    <row r="91" spans="27:27" customFormat="1">
      <c r="AA91" s="95"/>
    </row>
    <row r="92" spans="27:27" customFormat="1">
      <c r="AA92" s="95"/>
    </row>
    <row r="93" spans="27:27" customFormat="1">
      <c r="AA93" s="95"/>
    </row>
    <row r="94" spans="27:27" customFormat="1">
      <c r="AA94" s="95"/>
    </row>
    <row r="95" spans="27:27" customFormat="1">
      <c r="AA95" s="95"/>
    </row>
    <row r="96" spans="27:27" customFormat="1">
      <c r="AA96" s="95"/>
    </row>
    <row r="97" spans="27:27" customFormat="1">
      <c r="AA97" s="95"/>
    </row>
    <row r="98" spans="27:27" customFormat="1">
      <c r="AA98" s="95"/>
    </row>
    <row r="99" spans="27:27" customFormat="1">
      <c r="AA99" s="95"/>
    </row>
    <row r="100" spans="27:27" customFormat="1">
      <c r="AA100" s="95"/>
    </row>
    <row r="101" spans="27:27" customFormat="1">
      <c r="AA101" s="95"/>
    </row>
    <row r="102" spans="27:27" customFormat="1">
      <c r="AA102" s="95"/>
    </row>
    <row r="103" spans="27:27" customFormat="1">
      <c r="AA103" s="95"/>
    </row>
    <row r="104" spans="27:27" customFormat="1">
      <c r="AA104" s="95"/>
    </row>
    <row r="105" spans="27:27" customFormat="1">
      <c r="AA105" s="95"/>
    </row>
    <row r="106" spans="27:27" customFormat="1">
      <c r="AA106" s="95"/>
    </row>
    <row r="107" spans="27:27" customFormat="1">
      <c r="AA107" s="95"/>
    </row>
    <row r="108" spans="27:27" customFormat="1">
      <c r="AA108" s="95"/>
    </row>
    <row r="109" spans="27:27" customFormat="1">
      <c r="AA109" s="95"/>
    </row>
    <row r="110" spans="27:27" customFormat="1">
      <c r="AA110" s="95"/>
    </row>
    <row r="111" spans="27:27" customFormat="1">
      <c r="AA111" s="95"/>
    </row>
    <row r="112" spans="27:27" customFormat="1">
      <c r="AA112" s="95"/>
    </row>
    <row r="113" spans="27:27" customFormat="1">
      <c r="AA113" s="95"/>
    </row>
    <row r="114" spans="27:27" customFormat="1">
      <c r="AA114" s="95"/>
    </row>
    <row r="115" spans="27:27" customFormat="1">
      <c r="AA115" s="95"/>
    </row>
    <row r="116" spans="27:27" customFormat="1">
      <c r="AA116" s="95"/>
    </row>
    <row r="117" spans="27:27" customFormat="1">
      <c r="AA117" s="95"/>
    </row>
    <row r="118" spans="27:27" customFormat="1">
      <c r="AA118" s="95"/>
    </row>
    <row r="119" spans="27:27" customFormat="1">
      <c r="AA119" s="95"/>
    </row>
    <row r="120" spans="27:27" customFormat="1">
      <c r="AA120" s="95"/>
    </row>
    <row r="121" spans="27:27" customFormat="1">
      <c r="AA121" s="95"/>
    </row>
    <row r="122" spans="27:27" customFormat="1">
      <c r="AA122" s="95"/>
    </row>
    <row r="123" spans="27:27" customFormat="1">
      <c r="AA123" s="95"/>
    </row>
    <row r="124" spans="27:27" customFormat="1">
      <c r="AA124" s="95"/>
    </row>
    <row r="125" spans="27:27" customFormat="1">
      <c r="AA125" s="95"/>
    </row>
    <row r="126" spans="27:27" customFormat="1">
      <c r="AA126" s="95"/>
    </row>
    <row r="127" spans="27:27" customFormat="1">
      <c r="AA127" s="95"/>
    </row>
    <row r="128" spans="27:27" customFormat="1">
      <c r="AA128" s="95"/>
    </row>
    <row r="129" spans="27:27" customFormat="1">
      <c r="AA129" s="95"/>
    </row>
    <row r="130" spans="27:27" customFormat="1">
      <c r="AA130" s="95"/>
    </row>
    <row r="131" spans="27:27" customFormat="1">
      <c r="AA131" s="95"/>
    </row>
    <row r="132" spans="27:27" customFormat="1">
      <c r="AA132" s="95"/>
    </row>
    <row r="133" spans="27:27" customFormat="1">
      <c r="AA133" s="95"/>
    </row>
    <row r="134" spans="27:27" customFormat="1">
      <c r="AA134" s="95"/>
    </row>
    <row r="135" spans="27:27" customFormat="1">
      <c r="AA135" s="95"/>
    </row>
    <row r="136" spans="27:27" customFormat="1">
      <c r="AA136" s="95"/>
    </row>
    <row r="137" spans="27:27" customFormat="1">
      <c r="AA137" s="95"/>
    </row>
    <row r="138" spans="27:27" customFormat="1">
      <c r="AA138" s="95"/>
    </row>
    <row r="139" spans="27:27" customFormat="1">
      <c r="AA139" s="95"/>
    </row>
    <row r="140" spans="27:27" customFormat="1">
      <c r="AA140" s="95"/>
    </row>
    <row r="141" spans="27:27" customFormat="1">
      <c r="AA141" s="95"/>
    </row>
    <row r="142" spans="27:27" customFormat="1">
      <c r="AA142" s="95"/>
    </row>
    <row r="143" spans="27:27" customFormat="1">
      <c r="AA143" s="95"/>
    </row>
    <row r="144" spans="27:27" customFormat="1">
      <c r="AA144" s="95"/>
    </row>
    <row r="145" spans="27:27" customFormat="1">
      <c r="AA145" s="95"/>
    </row>
    <row r="146" spans="27:27" customFormat="1">
      <c r="AA146" s="95"/>
    </row>
    <row r="147" spans="27:27" customFormat="1">
      <c r="AA147" s="95"/>
    </row>
    <row r="148" spans="27:27" customFormat="1">
      <c r="AA148" s="95"/>
    </row>
    <row r="149" spans="27:27" customFormat="1">
      <c r="AA149" s="95"/>
    </row>
    <row r="150" spans="27:27" customFormat="1">
      <c r="AA150" s="95"/>
    </row>
    <row r="151" spans="27:27" customFormat="1">
      <c r="AA151" s="95"/>
    </row>
    <row r="152" spans="27:27" customFormat="1">
      <c r="AA152" s="95"/>
    </row>
    <row r="153" spans="27:27" customFormat="1">
      <c r="AA153" s="95"/>
    </row>
    <row r="154" spans="27:27" customFormat="1">
      <c r="AA154" s="95"/>
    </row>
    <row r="155" spans="27:27" customFormat="1">
      <c r="AA155" s="95"/>
    </row>
    <row r="156" spans="27:27" customFormat="1">
      <c r="AA156" s="95"/>
    </row>
    <row r="157" spans="27:27" customFormat="1">
      <c r="AA157" s="95"/>
    </row>
    <row r="158" spans="27:27" customFormat="1">
      <c r="AA158" s="95"/>
    </row>
    <row r="159" spans="27:27" customFormat="1">
      <c r="AA159" s="95"/>
    </row>
    <row r="160" spans="27:27" customFormat="1">
      <c r="AA160" s="95"/>
    </row>
    <row r="161" spans="27:27" customFormat="1">
      <c r="AA161" s="95"/>
    </row>
    <row r="162" spans="27:27" customFormat="1">
      <c r="AA162" s="95"/>
    </row>
    <row r="163" spans="27:27" customFormat="1">
      <c r="AA163" s="95"/>
    </row>
    <row r="164" spans="27:27" customFormat="1">
      <c r="AA164" s="95"/>
    </row>
    <row r="165" spans="27:27" customFormat="1">
      <c r="AA165" s="95"/>
    </row>
    <row r="166" spans="27:27" customFormat="1">
      <c r="AA166" s="95"/>
    </row>
    <row r="167" spans="27:27" customFormat="1">
      <c r="AA167" s="95"/>
    </row>
    <row r="168" spans="27:27" customFormat="1">
      <c r="AA168" s="95"/>
    </row>
    <row r="169" spans="27:27" customFormat="1">
      <c r="AA169" s="95"/>
    </row>
    <row r="170" spans="27:27" customFormat="1">
      <c r="AA170" s="95"/>
    </row>
    <row r="171" spans="27:27" customFormat="1">
      <c r="AA171" s="95"/>
    </row>
    <row r="172" spans="27:27" customFormat="1">
      <c r="AA172" s="95"/>
    </row>
    <row r="173" spans="27:27" customFormat="1">
      <c r="AA173" s="95"/>
    </row>
    <row r="174" spans="27:27" customFormat="1">
      <c r="AA174" s="95"/>
    </row>
    <row r="175" spans="27:27" customFormat="1">
      <c r="AA175" s="95"/>
    </row>
    <row r="176" spans="27:27" customFormat="1">
      <c r="AA176" s="95"/>
    </row>
    <row r="177" spans="27:27" customFormat="1">
      <c r="AA177" s="95"/>
    </row>
    <row r="178" spans="27:27" customFormat="1">
      <c r="AA178" s="95"/>
    </row>
    <row r="179" spans="27:27" customFormat="1">
      <c r="AA179" s="95"/>
    </row>
    <row r="180" spans="27:27" customFormat="1">
      <c r="AA180" s="95"/>
    </row>
    <row r="181" spans="27:27" customFormat="1">
      <c r="AA181" s="95"/>
    </row>
    <row r="182" spans="27:27" customFormat="1">
      <c r="AA182" s="95"/>
    </row>
    <row r="183" spans="27:27" customFormat="1">
      <c r="AA183" s="95"/>
    </row>
    <row r="184" spans="27:27" customFormat="1">
      <c r="AA184" s="95"/>
    </row>
    <row r="185" spans="27:27" customFormat="1">
      <c r="AA185" s="95"/>
    </row>
    <row r="186" spans="27:27" customFormat="1">
      <c r="AA186" s="95"/>
    </row>
    <row r="187" spans="27:27" customFormat="1">
      <c r="AA187" s="95"/>
    </row>
    <row r="188" spans="27:27" customFormat="1">
      <c r="AA188" s="95"/>
    </row>
    <row r="189" spans="27:27" customFormat="1">
      <c r="AA189" s="95"/>
    </row>
    <row r="190" spans="27:27" customFormat="1">
      <c r="AA190" s="95"/>
    </row>
    <row r="191" spans="27:27" customFormat="1">
      <c r="AA191" s="95"/>
    </row>
    <row r="192" spans="27:27" customFormat="1">
      <c r="AA192" s="95"/>
    </row>
    <row r="193" spans="27:27" customFormat="1">
      <c r="AA193" s="95"/>
    </row>
    <row r="194" spans="27:27" customFormat="1">
      <c r="AA194" s="95"/>
    </row>
    <row r="195" spans="27:27" customFormat="1">
      <c r="AA195" s="95"/>
    </row>
    <row r="196" spans="27:27" customFormat="1">
      <c r="AA196" s="95"/>
    </row>
    <row r="197" spans="27:27" customFormat="1">
      <c r="AA197" s="95"/>
    </row>
    <row r="198" spans="27:27" customFormat="1">
      <c r="AA198" s="95"/>
    </row>
    <row r="199" spans="27:27" customFormat="1">
      <c r="AA199" s="95"/>
    </row>
    <row r="200" spans="27:27" customFormat="1">
      <c r="AA200" s="95"/>
    </row>
    <row r="201" spans="27:27" customFormat="1">
      <c r="AA201" s="95"/>
    </row>
    <row r="202" spans="27:27" customFormat="1">
      <c r="AA202" s="95"/>
    </row>
    <row r="203" spans="27:27" customFormat="1">
      <c r="AA203" s="95"/>
    </row>
    <row r="204" spans="27:27" customFormat="1">
      <c r="AA204" s="95"/>
    </row>
    <row r="205" spans="27:27" customFormat="1">
      <c r="AA205" s="95"/>
    </row>
    <row r="206" spans="27:27" customFormat="1">
      <c r="AA206" s="95"/>
    </row>
    <row r="207" spans="27:27" customFormat="1">
      <c r="AA207" s="95"/>
    </row>
    <row r="208" spans="27:27" customFormat="1">
      <c r="AA208" s="95"/>
    </row>
    <row r="209" spans="27:27" customFormat="1">
      <c r="AA209" s="95"/>
    </row>
    <row r="210" spans="27:27" customFormat="1">
      <c r="AA210" s="95"/>
    </row>
    <row r="211" spans="27:27" customFormat="1">
      <c r="AA211" s="95"/>
    </row>
    <row r="212" spans="27:27" customFormat="1">
      <c r="AA212" s="95"/>
    </row>
    <row r="213" spans="27:27" customFormat="1">
      <c r="AA213" s="95"/>
    </row>
    <row r="214" spans="27:27" customFormat="1">
      <c r="AA214" s="95"/>
    </row>
    <row r="215" spans="27:27" customFormat="1">
      <c r="AA215" s="95"/>
    </row>
    <row r="216" spans="27:27" customFormat="1">
      <c r="AA216" s="95"/>
    </row>
    <row r="217" spans="27:27" customFormat="1">
      <c r="AA217" s="95"/>
    </row>
    <row r="218" spans="27:27" customFormat="1">
      <c r="AA218" s="95"/>
    </row>
    <row r="219" spans="27:27" customFormat="1">
      <c r="AA219" s="95"/>
    </row>
    <row r="220" spans="27:27" customFormat="1">
      <c r="AA220" s="95"/>
    </row>
    <row r="221" spans="27:27" customFormat="1">
      <c r="AA221" s="95"/>
    </row>
    <row r="222" spans="27:27" customFormat="1">
      <c r="AA222" s="95"/>
    </row>
    <row r="223" spans="27:27" customFormat="1">
      <c r="AA223" s="95"/>
    </row>
    <row r="224" spans="27:27" customFormat="1">
      <c r="AA224" s="95"/>
    </row>
    <row r="225" spans="27:27" customFormat="1">
      <c r="AA225" s="95"/>
    </row>
    <row r="226" spans="27:27" customFormat="1">
      <c r="AA226" s="95"/>
    </row>
    <row r="227" spans="27:27" customFormat="1">
      <c r="AA227" s="95"/>
    </row>
    <row r="228" spans="27:27" customFormat="1">
      <c r="AA228" s="95"/>
    </row>
    <row r="229" spans="27:27" customFormat="1">
      <c r="AA229" s="95"/>
    </row>
    <row r="230" spans="27:27" customFormat="1">
      <c r="AA230" s="95"/>
    </row>
    <row r="231" spans="27:27" customFormat="1">
      <c r="AA231" s="95"/>
    </row>
    <row r="232" spans="27:27" customFormat="1">
      <c r="AA232" s="95"/>
    </row>
    <row r="233" spans="27:27" customFormat="1">
      <c r="AA233" s="95"/>
    </row>
    <row r="234" spans="27:27" customFormat="1">
      <c r="AA234" s="95"/>
    </row>
    <row r="235" spans="27:27" customFormat="1">
      <c r="AA235" s="95"/>
    </row>
    <row r="236" spans="27:27" customFormat="1">
      <c r="AA236" s="95"/>
    </row>
    <row r="237" spans="27:27" customFormat="1">
      <c r="AA237" s="95"/>
    </row>
    <row r="238" spans="27:27" customFormat="1">
      <c r="AA238" s="95"/>
    </row>
    <row r="239" spans="27:27" customFormat="1">
      <c r="AA239" s="95"/>
    </row>
    <row r="240" spans="27:27" customFormat="1">
      <c r="AA240" s="95"/>
    </row>
    <row r="241" spans="27:27" customFormat="1">
      <c r="AA241" s="95"/>
    </row>
    <row r="242" spans="27:27" customFormat="1">
      <c r="AA242" s="95"/>
    </row>
    <row r="243" spans="27:27" customFormat="1">
      <c r="AA243" s="95"/>
    </row>
    <row r="244" spans="27:27" customFormat="1">
      <c r="AA244" s="95"/>
    </row>
    <row r="245" spans="27:27" customFormat="1">
      <c r="AA245" s="95"/>
    </row>
    <row r="246" spans="27:27" customFormat="1">
      <c r="AA246" s="95"/>
    </row>
    <row r="247" spans="27:27" customFormat="1">
      <c r="AA247" s="95"/>
    </row>
    <row r="248" spans="27:27" customFormat="1">
      <c r="AA248" s="95"/>
    </row>
    <row r="249" spans="27:27" customFormat="1">
      <c r="AA249" s="95"/>
    </row>
    <row r="250" spans="27:27" customFormat="1">
      <c r="AA250" s="95"/>
    </row>
    <row r="251" spans="27:27" customFormat="1">
      <c r="AA251" s="95"/>
    </row>
    <row r="252" spans="27:27" customFormat="1">
      <c r="AA252" s="95"/>
    </row>
    <row r="253" spans="27:27" customFormat="1">
      <c r="AA253" s="95"/>
    </row>
    <row r="254" spans="27:27" customFormat="1">
      <c r="AA254" s="95"/>
    </row>
    <row r="255" spans="27:27" customFormat="1">
      <c r="AA255" s="95"/>
    </row>
    <row r="256" spans="27:27" customFormat="1">
      <c r="AA256" s="95"/>
    </row>
    <row r="257" spans="27:27" customFormat="1">
      <c r="AA257" s="95"/>
    </row>
    <row r="258" spans="27:27" customFormat="1">
      <c r="AA258" s="95"/>
    </row>
    <row r="259" spans="27:27" customFormat="1">
      <c r="AA259" s="95"/>
    </row>
    <row r="260" spans="27:27" customFormat="1">
      <c r="AA260" s="95"/>
    </row>
    <row r="261" spans="27:27" customFormat="1">
      <c r="AA261" s="95"/>
    </row>
    <row r="262" spans="27:27" customFormat="1">
      <c r="AA262" s="95"/>
    </row>
    <row r="263" spans="27:27" customFormat="1">
      <c r="AA263" s="95"/>
    </row>
    <row r="264" spans="27:27" customFormat="1">
      <c r="AA264" s="95"/>
    </row>
    <row r="265" spans="27:27" customFormat="1">
      <c r="AA265" s="95"/>
    </row>
    <row r="266" spans="27:27" customFormat="1">
      <c r="AA266" s="95"/>
    </row>
    <row r="267" spans="27:27" customFormat="1">
      <c r="AA267" s="95"/>
    </row>
    <row r="268" spans="27:27" customFormat="1">
      <c r="AA268" s="95"/>
    </row>
    <row r="269" spans="27:27" customFormat="1">
      <c r="AA269" s="95"/>
    </row>
    <row r="270" spans="27:27" customFormat="1">
      <c r="AA270" s="95"/>
    </row>
    <row r="271" spans="27:27" customFormat="1">
      <c r="AA271" s="95"/>
    </row>
    <row r="272" spans="27:27" customFormat="1">
      <c r="AA272" s="95"/>
    </row>
    <row r="273" spans="27:27" customFormat="1">
      <c r="AA273" s="95"/>
    </row>
    <row r="274" spans="27:27" customFormat="1">
      <c r="AA274" s="95"/>
    </row>
    <row r="275" spans="27:27" customFormat="1">
      <c r="AA275" s="95"/>
    </row>
    <row r="276" spans="27:27" customFormat="1">
      <c r="AA276" s="95"/>
    </row>
    <row r="277" spans="27:27" customFormat="1">
      <c r="AA277" s="95"/>
    </row>
    <row r="278" spans="27:27" customFormat="1">
      <c r="AA278" s="95"/>
    </row>
    <row r="279" spans="27:27" customFormat="1">
      <c r="AA279" s="95"/>
    </row>
    <row r="280" spans="27:27" customFormat="1">
      <c r="AA280" s="95"/>
    </row>
    <row r="281" spans="27:27" customFormat="1">
      <c r="AA281" s="95"/>
    </row>
    <row r="282" spans="27:27" customFormat="1">
      <c r="AA282" s="95"/>
    </row>
    <row r="283" spans="27:27" customFormat="1">
      <c r="AA283" s="95"/>
    </row>
    <row r="284" spans="27:27" customFormat="1">
      <c r="AA284" s="95"/>
    </row>
    <row r="285" spans="27:27" customFormat="1">
      <c r="AA285" s="95"/>
    </row>
    <row r="286" spans="27:27" customFormat="1">
      <c r="AA286" s="95"/>
    </row>
    <row r="287" spans="27:27" customFormat="1">
      <c r="AA287" s="95"/>
    </row>
    <row r="288" spans="27:27" customFormat="1">
      <c r="AA288" s="95"/>
    </row>
    <row r="289" spans="27:27" customFormat="1">
      <c r="AA289" s="95"/>
    </row>
    <row r="290" spans="27:27" customFormat="1">
      <c r="AA290" s="95"/>
    </row>
    <row r="291" spans="27:27" customFormat="1">
      <c r="AA291" s="95"/>
    </row>
    <row r="292" spans="27:27" customFormat="1">
      <c r="AA292" s="95"/>
    </row>
    <row r="293" spans="27:27" customFormat="1">
      <c r="AA293" s="95"/>
    </row>
    <row r="294" spans="27:27" customFormat="1">
      <c r="AA294" s="95"/>
    </row>
    <row r="295" spans="27:27" customFormat="1">
      <c r="AA295" s="95"/>
    </row>
    <row r="296" spans="27:27" customFormat="1">
      <c r="AA296" s="95"/>
    </row>
    <row r="297" spans="27:27" customFormat="1">
      <c r="AA297" s="95"/>
    </row>
    <row r="298" spans="27:27" customFormat="1">
      <c r="AA298" s="95"/>
    </row>
    <row r="299" spans="27:27" customFormat="1">
      <c r="AA299" s="95"/>
    </row>
    <row r="300" spans="27:27" customFormat="1">
      <c r="AA300" s="95"/>
    </row>
    <row r="301" spans="27:27" customFormat="1">
      <c r="AA301" s="95"/>
    </row>
    <row r="302" spans="27:27" customFormat="1">
      <c r="AA302" s="95"/>
    </row>
    <row r="303" spans="27:27" customFormat="1">
      <c r="AA303" s="95"/>
    </row>
    <row r="304" spans="27:27" customFormat="1">
      <c r="AA304" s="95"/>
    </row>
    <row r="305" spans="27:27" customFormat="1">
      <c r="AA305" s="95"/>
    </row>
    <row r="306" spans="27:27" customFormat="1">
      <c r="AA306" s="95"/>
    </row>
    <row r="307" spans="27:27" customFormat="1">
      <c r="AA307" s="95"/>
    </row>
    <row r="308" spans="27:27" customFormat="1">
      <c r="AA308" s="95"/>
    </row>
    <row r="309" spans="27:27" customFormat="1">
      <c r="AA309" s="95"/>
    </row>
    <row r="310" spans="27:27" customFormat="1">
      <c r="AA310" s="95"/>
    </row>
    <row r="311" spans="27:27" customFormat="1">
      <c r="AA311" s="95"/>
    </row>
    <row r="312" spans="27:27" customFormat="1">
      <c r="AA312" s="95"/>
    </row>
    <row r="313" spans="27:27" customFormat="1">
      <c r="AA313" s="95"/>
    </row>
    <row r="314" spans="27:27" customFormat="1">
      <c r="AA314" s="95"/>
    </row>
    <row r="315" spans="27:27" customFormat="1">
      <c r="AA315" s="95"/>
    </row>
    <row r="316" spans="27:27" customFormat="1">
      <c r="AA316" s="95"/>
    </row>
    <row r="317" spans="27:27" customFormat="1">
      <c r="AA317" s="95"/>
    </row>
    <row r="318" spans="27:27" customFormat="1">
      <c r="AA318" s="95"/>
    </row>
    <row r="319" spans="27:27" customFormat="1">
      <c r="AA319" s="95"/>
    </row>
    <row r="320" spans="27:27" customFormat="1">
      <c r="AA320" s="95"/>
    </row>
    <row r="321" spans="27:27" customFormat="1">
      <c r="AA321" s="95"/>
    </row>
    <row r="322" spans="27:27" customFormat="1">
      <c r="AA322" s="95"/>
    </row>
    <row r="323" spans="27:27" customFormat="1">
      <c r="AA323" s="95"/>
    </row>
    <row r="324" spans="27:27" customFormat="1">
      <c r="AA324" s="95"/>
    </row>
    <row r="325" spans="27:27" customFormat="1">
      <c r="AA325" s="95"/>
    </row>
    <row r="326" spans="27:27" customFormat="1">
      <c r="AA326" s="95"/>
    </row>
    <row r="327" spans="27:27" customFormat="1">
      <c r="AA327" s="95"/>
    </row>
    <row r="328" spans="27:27" customFormat="1">
      <c r="AA328" s="95"/>
    </row>
    <row r="329" spans="27:27" customFormat="1">
      <c r="AA329" s="95"/>
    </row>
    <row r="330" spans="27:27" customFormat="1">
      <c r="AA330" s="95"/>
    </row>
    <row r="331" spans="27:27" customFormat="1">
      <c r="AA331" s="95"/>
    </row>
    <row r="332" spans="27:27" customFormat="1">
      <c r="AA332" s="95"/>
    </row>
    <row r="333" spans="27:27" customFormat="1">
      <c r="AA333" s="95"/>
    </row>
    <row r="334" spans="27:27" customFormat="1">
      <c r="AA334" s="95"/>
    </row>
    <row r="335" spans="27:27" customFormat="1">
      <c r="AA335" s="95"/>
    </row>
    <row r="336" spans="27:27" customFormat="1">
      <c r="AA336" s="95"/>
    </row>
    <row r="337" spans="1:27">
      <c r="A337"/>
      <c r="B337"/>
      <c r="D337"/>
      <c r="E337"/>
      <c r="F337"/>
      <c r="H337"/>
      <c r="I337"/>
      <c r="J337"/>
      <c r="L337"/>
      <c r="M337"/>
      <c r="N337"/>
      <c r="P337"/>
      <c r="Q337"/>
      <c r="R337"/>
      <c r="T337"/>
      <c r="U337"/>
      <c r="V337"/>
      <c r="X337"/>
      <c r="Y337"/>
      <c r="Z337"/>
      <c r="AA337" s="95"/>
    </row>
    <row r="338" spans="1:27">
      <c r="A338"/>
      <c r="B338"/>
      <c r="D338"/>
      <c r="E338"/>
      <c r="F338"/>
      <c r="H338"/>
      <c r="I338"/>
      <c r="J338"/>
      <c r="L338"/>
      <c r="M338"/>
      <c r="N338"/>
      <c r="P338"/>
      <c r="Q338"/>
      <c r="R338"/>
      <c r="T338"/>
      <c r="U338"/>
      <c r="V338"/>
      <c r="X338"/>
      <c r="Y338"/>
      <c r="Z338"/>
      <c r="AA338" s="95"/>
    </row>
    <row r="339" spans="1:27">
      <c r="A339"/>
      <c r="B339"/>
      <c r="D339"/>
      <c r="E339"/>
      <c r="F339"/>
      <c r="H339"/>
      <c r="I339"/>
      <c r="J339"/>
      <c r="L339"/>
      <c r="M339"/>
      <c r="N339"/>
      <c r="P339"/>
      <c r="Q339"/>
      <c r="R339"/>
      <c r="T339"/>
      <c r="U339"/>
      <c r="V339"/>
      <c r="X339"/>
      <c r="Y339"/>
      <c r="Z339"/>
      <c r="AA339" s="95"/>
    </row>
    <row r="340" spans="1:27">
      <c r="A340"/>
      <c r="B340"/>
      <c r="D340"/>
      <c r="E340"/>
      <c r="F340"/>
      <c r="H340"/>
      <c r="I340"/>
      <c r="J340"/>
      <c r="L340"/>
      <c r="M340"/>
      <c r="N340"/>
      <c r="P340"/>
      <c r="Q340"/>
      <c r="R340"/>
      <c r="T340"/>
      <c r="U340"/>
      <c r="V340"/>
      <c r="X340"/>
      <c r="Y340"/>
      <c r="Z340"/>
      <c r="AA340" s="95"/>
    </row>
    <row r="341" spans="1:27">
      <c r="A341"/>
      <c r="B341"/>
      <c r="D341"/>
      <c r="E341"/>
      <c r="F341"/>
      <c r="H341"/>
      <c r="I341"/>
      <c r="J341"/>
      <c r="L341"/>
      <c r="M341"/>
      <c r="N341"/>
      <c r="P341"/>
      <c r="Q341"/>
      <c r="R341"/>
      <c r="T341"/>
      <c r="U341"/>
      <c r="V341"/>
      <c r="X341"/>
      <c r="Y341"/>
      <c r="Z341"/>
      <c r="AA341" s="95"/>
    </row>
    <row r="342" spans="1:27">
      <c r="A342"/>
      <c r="B342"/>
      <c r="D342"/>
      <c r="E342"/>
      <c r="F342"/>
      <c r="H342"/>
      <c r="I342"/>
      <c r="J342"/>
      <c r="L342"/>
      <c r="M342"/>
      <c r="N342"/>
      <c r="P342"/>
      <c r="Q342"/>
      <c r="R342"/>
      <c r="T342"/>
      <c r="U342"/>
      <c r="V342"/>
      <c r="X342"/>
      <c r="Y342"/>
      <c r="Z342"/>
      <c r="AA342" s="95"/>
    </row>
    <row r="343" spans="1:27">
      <c r="A343"/>
      <c r="B343"/>
      <c r="D343"/>
      <c r="E343"/>
      <c r="F343"/>
      <c r="H343"/>
      <c r="I343"/>
      <c r="J343"/>
      <c r="L343"/>
      <c r="M343"/>
      <c r="N343"/>
      <c r="P343"/>
      <c r="Q343"/>
      <c r="R343"/>
      <c r="T343"/>
      <c r="U343"/>
      <c r="V343"/>
      <c r="X343"/>
      <c r="Y343"/>
      <c r="Z343"/>
      <c r="AA343" s="95"/>
    </row>
    <row r="344" spans="1:27">
      <c r="A344"/>
      <c r="B344"/>
      <c r="D344"/>
      <c r="E344"/>
      <c r="F344"/>
      <c r="H344"/>
      <c r="I344"/>
      <c r="J344"/>
      <c r="L344"/>
      <c r="M344"/>
      <c r="N344"/>
      <c r="P344"/>
      <c r="Q344"/>
      <c r="R344"/>
      <c r="T344"/>
      <c r="U344"/>
      <c r="V344"/>
      <c r="X344"/>
      <c r="Y344"/>
      <c r="Z344"/>
      <c r="AA344" s="95"/>
    </row>
    <row r="345" spans="1:27">
      <c r="A345"/>
      <c r="B345"/>
      <c r="D345"/>
      <c r="E345"/>
      <c r="F345"/>
      <c r="H345"/>
      <c r="I345"/>
      <c r="J345"/>
      <c r="L345"/>
      <c r="M345"/>
      <c r="N345"/>
      <c r="P345"/>
      <c r="Q345"/>
      <c r="R345"/>
      <c r="T345"/>
      <c r="U345"/>
      <c r="V345"/>
      <c r="X345"/>
      <c r="Y345"/>
      <c r="Z345"/>
      <c r="AA345" s="95"/>
    </row>
    <row r="346" spans="1:27">
      <c r="A346"/>
      <c r="B346"/>
      <c r="D346"/>
      <c r="E346"/>
      <c r="F346"/>
      <c r="H346"/>
      <c r="I346"/>
      <c r="J346"/>
      <c r="L346"/>
      <c r="M346"/>
      <c r="N346"/>
      <c r="P346"/>
      <c r="Q346"/>
      <c r="R346"/>
      <c r="T346"/>
      <c r="U346"/>
      <c r="V346"/>
      <c r="X346"/>
      <c r="Y346"/>
      <c r="Z346"/>
      <c r="AA346" s="95"/>
    </row>
    <row r="347" spans="1:27">
      <c r="A347"/>
      <c r="B347"/>
      <c r="D347"/>
      <c r="E347"/>
      <c r="F347"/>
      <c r="H347"/>
      <c r="I347"/>
      <c r="J347"/>
      <c r="L347"/>
      <c r="M347"/>
      <c r="N347"/>
      <c r="P347"/>
      <c r="Q347"/>
      <c r="R347"/>
      <c r="T347"/>
      <c r="U347"/>
      <c r="V347"/>
      <c r="X347"/>
      <c r="Y347"/>
      <c r="Z347"/>
      <c r="AA347" s="95"/>
    </row>
    <row r="348" spans="1:27">
      <c r="A348"/>
      <c r="B348"/>
      <c r="D348"/>
      <c r="E348"/>
      <c r="F348"/>
      <c r="H348"/>
      <c r="I348"/>
      <c r="J348"/>
      <c r="L348"/>
      <c r="M348"/>
      <c r="N348"/>
      <c r="P348"/>
      <c r="Q348"/>
      <c r="R348"/>
      <c r="T348"/>
      <c r="U348"/>
      <c r="V348"/>
      <c r="X348"/>
      <c r="Y348"/>
      <c r="Z348"/>
      <c r="AA348" s="95"/>
    </row>
    <row r="349" spans="1:27">
      <c r="A349"/>
      <c r="B349"/>
      <c r="D349"/>
      <c r="E349"/>
      <c r="F349"/>
      <c r="H349"/>
      <c r="I349"/>
      <c r="J349"/>
      <c r="L349"/>
      <c r="M349"/>
      <c r="N349"/>
      <c r="P349"/>
      <c r="Q349"/>
      <c r="R349"/>
      <c r="T349"/>
      <c r="U349"/>
      <c r="V349"/>
      <c r="X349"/>
      <c r="Y349"/>
      <c r="Z349"/>
      <c r="AA349" s="95"/>
    </row>
    <row r="350" spans="1:27">
      <c r="A350"/>
      <c r="B350"/>
      <c r="D350"/>
      <c r="E350"/>
      <c r="F350"/>
      <c r="H350"/>
      <c r="I350"/>
      <c r="J350"/>
      <c r="L350"/>
      <c r="M350"/>
      <c r="N350"/>
      <c r="P350"/>
      <c r="Q350"/>
      <c r="R350"/>
      <c r="T350"/>
      <c r="U350"/>
      <c r="V350"/>
      <c r="X350"/>
      <c r="Y350"/>
      <c r="Z350"/>
      <c r="AA350" s="95"/>
    </row>
    <row r="351" spans="1:27">
      <c r="A351"/>
      <c r="B351"/>
      <c r="D351"/>
      <c r="E351"/>
      <c r="F351"/>
      <c r="H351"/>
      <c r="I351"/>
      <c r="J351"/>
      <c r="L351"/>
      <c r="M351"/>
      <c r="N351"/>
      <c r="P351"/>
      <c r="Q351"/>
      <c r="R351"/>
      <c r="T351"/>
      <c r="U351"/>
      <c r="V351"/>
      <c r="X351"/>
      <c r="Y351"/>
      <c r="Z351"/>
      <c r="AA351" s="95"/>
    </row>
    <row r="352" spans="1:27">
      <c r="A352" s="60"/>
    </row>
    <row r="353" spans="1:1">
      <c r="A353" s="60"/>
    </row>
    <row r="354" spans="1:1">
      <c r="A354" s="60"/>
    </row>
    <row r="355" spans="1:1">
      <c r="A355" s="60"/>
    </row>
    <row r="356" spans="1:1">
      <c r="A356" s="60"/>
    </row>
    <row r="357" spans="1:1">
      <c r="A357" s="60"/>
    </row>
    <row r="358" spans="1:1">
      <c r="A358" s="60"/>
    </row>
    <row r="359" spans="1:1">
      <c r="A359" s="60"/>
    </row>
    <row r="360" spans="1:1">
      <c r="A360" s="60"/>
    </row>
    <row r="361" spans="1:1">
      <c r="A361" s="60"/>
    </row>
    <row r="362" spans="1:1">
      <c r="A362" s="60"/>
    </row>
    <row r="363" spans="1:1">
      <c r="A363" s="60"/>
    </row>
    <row r="364" spans="1:1">
      <c r="A364" s="60"/>
    </row>
  </sheetData>
  <mergeCells count="25">
    <mergeCell ref="X6:AA6"/>
    <mergeCell ref="A35:B35"/>
    <mergeCell ref="A36:B36"/>
    <mergeCell ref="A37:B37"/>
    <mergeCell ref="A7:B7"/>
    <mergeCell ref="A8:B8"/>
    <mergeCell ref="A19:B19"/>
    <mergeCell ref="A20:B20"/>
    <mergeCell ref="A21:B21"/>
    <mergeCell ref="A22:B22"/>
    <mergeCell ref="A48:B48"/>
    <mergeCell ref="H6:J6"/>
    <mergeCell ref="L6:N6"/>
    <mergeCell ref="P6:R6"/>
    <mergeCell ref="T6:V6"/>
    <mergeCell ref="D6:F6"/>
    <mergeCell ref="A38:B38"/>
    <mergeCell ref="A39:B39"/>
    <mergeCell ref="A42:B42"/>
    <mergeCell ref="A43:B43"/>
    <mergeCell ref="A45:B45"/>
    <mergeCell ref="A46:B46"/>
    <mergeCell ref="A23:B23"/>
    <mergeCell ref="A24:B24"/>
    <mergeCell ref="A26:B2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E3148-8A30-41DA-AF4F-18D5B7E33813}">
  <dimension ref="A1:AA364"/>
  <sheetViews>
    <sheetView topLeftCell="C29" workbookViewId="0">
      <selection activeCell="AB61" sqref="AB61"/>
    </sheetView>
  </sheetViews>
  <sheetFormatPr defaultRowHeight="15"/>
  <cols>
    <col min="1" max="1" width="10" style="2" customWidth="1" collapsed="1"/>
    <col min="2" max="2" width="81.125" style="6" customWidth="1"/>
    <col min="3" max="3" width="2.75" customWidth="1"/>
    <col min="4" max="6" width="13.375" style="6" customWidth="1"/>
    <col min="7" max="7" width="2.75" customWidth="1"/>
    <col min="8" max="10" width="13.375" style="6" customWidth="1"/>
    <col min="11" max="11" width="2.75" customWidth="1"/>
    <col min="12" max="14" width="13.375" style="6" customWidth="1"/>
    <col min="15" max="15" width="2.75" customWidth="1"/>
    <col min="16" max="18" width="13.375" style="6" customWidth="1"/>
    <col min="19" max="19" width="2.75" customWidth="1"/>
    <col min="20" max="22" width="13.375" style="6" customWidth="1"/>
    <col min="23" max="23" width="2.75" customWidth="1"/>
    <col min="24" max="24" width="16.75" style="6" customWidth="1"/>
    <col min="25" max="26" width="13.375" style="6" customWidth="1"/>
    <col min="27" max="27" width="13.375" style="97" customWidth="1"/>
  </cols>
  <sheetData>
    <row r="1" spans="1:27" ht="21">
      <c r="B1" s="3" t="s">
        <v>101</v>
      </c>
      <c r="D1" s="3"/>
      <c r="E1" s="3"/>
      <c r="F1" s="3"/>
      <c r="H1" s="3"/>
      <c r="I1" s="3"/>
      <c r="J1" s="3"/>
      <c r="L1" s="3"/>
      <c r="M1" s="3"/>
      <c r="N1" s="3"/>
      <c r="P1" s="3"/>
      <c r="Q1" s="3"/>
      <c r="R1" s="3"/>
      <c r="T1" s="3"/>
      <c r="U1" s="3"/>
      <c r="V1" s="3"/>
      <c r="X1" s="3"/>
      <c r="Y1" s="3"/>
      <c r="Z1" s="3"/>
      <c r="AA1" s="96"/>
    </row>
    <row r="2" spans="1:27" ht="15.75">
      <c r="A2" s="4"/>
      <c r="B2" s="5" t="s">
        <v>14</v>
      </c>
    </row>
    <row r="3" spans="1:27" ht="15.75">
      <c r="B3" s="5" t="s">
        <v>15</v>
      </c>
      <c r="D3" s="7"/>
      <c r="E3" s="7"/>
      <c r="F3" s="7"/>
      <c r="H3" s="7"/>
      <c r="I3" s="7"/>
      <c r="J3" s="7"/>
      <c r="L3" s="7"/>
      <c r="M3" s="7"/>
      <c r="N3" s="7"/>
      <c r="P3" s="7"/>
      <c r="Q3" s="7"/>
      <c r="R3" s="7"/>
      <c r="T3" s="7"/>
      <c r="U3" s="7"/>
      <c r="V3" s="7"/>
      <c r="X3" s="7"/>
      <c r="Y3" s="7"/>
      <c r="Z3" s="7"/>
      <c r="AA3" s="98"/>
    </row>
    <row r="4" spans="1:27" ht="15.75">
      <c r="B4" s="5" t="s">
        <v>16</v>
      </c>
      <c r="D4" s="7"/>
      <c r="E4" s="7"/>
      <c r="F4" s="7"/>
      <c r="H4" s="7"/>
      <c r="I4" s="7"/>
      <c r="J4" s="7"/>
      <c r="L4" s="7"/>
      <c r="M4" s="7"/>
      <c r="N4" s="7"/>
      <c r="P4" s="7"/>
      <c r="Q4" s="7"/>
      <c r="R4" s="7"/>
      <c r="T4" s="7"/>
      <c r="U4" s="7"/>
      <c r="V4" s="7"/>
      <c r="X4" s="7"/>
      <c r="Y4" s="7"/>
      <c r="Z4" s="7"/>
      <c r="AA4" s="98"/>
    </row>
    <row r="5" spans="1:27" ht="16.5" thickBot="1">
      <c r="B5" s="5"/>
      <c r="D5"/>
      <c r="E5"/>
      <c r="F5"/>
      <c r="H5"/>
      <c r="I5"/>
      <c r="J5"/>
      <c r="L5"/>
      <c r="M5"/>
      <c r="N5"/>
      <c r="P5"/>
      <c r="Q5"/>
      <c r="R5"/>
      <c r="T5"/>
      <c r="U5"/>
      <c r="V5"/>
      <c r="X5"/>
      <c r="Y5"/>
      <c r="Z5"/>
      <c r="AA5" s="95"/>
    </row>
    <row r="6" spans="1:27" ht="19.5" thickBot="1">
      <c r="B6" s="8"/>
      <c r="D6" s="146" t="s">
        <v>102</v>
      </c>
      <c r="E6" s="147"/>
      <c r="F6" s="148"/>
      <c r="H6" s="146" t="s">
        <v>103</v>
      </c>
      <c r="I6" s="147"/>
      <c r="J6" s="148"/>
      <c r="L6" s="146" t="s">
        <v>104</v>
      </c>
      <c r="M6" s="147"/>
      <c r="N6" s="148"/>
      <c r="P6" s="146" t="s">
        <v>105</v>
      </c>
      <c r="Q6" s="147"/>
      <c r="R6" s="148"/>
      <c r="T6" s="146" t="s">
        <v>106</v>
      </c>
      <c r="U6" s="147"/>
      <c r="V6" s="148"/>
      <c r="X6" s="137" t="s">
        <v>107</v>
      </c>
      <c r="Y6" s="137"/>
      <c r="Z6" s="137"/>
      <c r="AA6" s="137"/>
    </row>
    <row r="7" spans="1:27" ht="58.5" customHeight="1" thickBot="1">
      <c r="A7" s="138" t="s">
        <v>18</v>
      </c>
      <c r="B7" s="139"/>
      <c r="D7" s="9" t="s">
        <v>19</v>
      </c>
      <c r="E7" s="9" t="s">
        <v>20</v>
      </c>
      <c r="F7" s="9" t="s">
        <v>21</v>
      </c>
      <c r="H7" s="9" t="s">
        <v>22</v>
      </c>
      <c r="I7" s="9" t="s">
        <v>20</v>
      </c>
      <c r="J7" s="9" t="s">
        <v>23</v>
      </c>
      <c r="L7" s="9" t="s">
        <v>22</v>
      </c>
      <c r="M7" s="9" t="s">
        <v>20</v>
      </c>
      <c r="N7" s="9" t="s">
        <v>24</v>
      </c>
      <c r="P7" s="9" t="s">
        <v>22</v>
      </c>
      <c r="Q7" s="9" t="s">
        <v>20</v>
      </c>
      <c r="R7" s="9" t="s">
        <v>25</v>
      </c>
      <c r="T7" s="9" t="s">
        <v>22</v>
      </c>
      <c r="U7" s="9" t="s">
        <v>20</v>
      </c>
      <c r="V7" s="9" t="s">
        <v>26</v>
      </c>
      <c r="X7" s="94" t="s">
        <v>27</v>
      </c>
      <c r="Y7" s="9" t="s">
        <v>20</v>
      </c>
      <c r="Z7" s="9" t="s">
        <v>29</v>
      </c>
      <c r="AA7" s="99" t="s">
        <v>30</v>
      </c>
    </row>
    <row r="8" spans="1:27" ht="16.5" thickBot="1">
      <c r="A8" s="140" t="s">
        <v>31</v>
      </c>
      <c r="B8" s="141"/>
      <c r="D8" s="10">
        <v>234970</v>
      </c>
      <c r="E8" s="11">
        <v>111058</v>
      </c>
      <c r="F8" s="31">
        <v>123912</v>
      </c>
      <c r="G8">
        <v>0</v>
      </c>
      <c r="H8" s="11">
        <v>468378</v>
      </c>
      <c r="I8" s="11">
        <v>268450.8</v>
      </c>
      <c r="J8" s="11">
        <v>199927.2</v>
      </c>
      <c r="K8">
        <v>0</v>
      </c>
      <c r="L8" s="11">
        <v>251312</v>
      </c>
      <c r="M8" s="11">
        <v>331210.5</v>
      </c>
      <c r="N8" s="11">
        <v>-79898.5</v>
      </c>
      <c r="O8">
        <v>0</v>
      </c>
      <c r="P8" s="11">
        <v>265693</v>
      </c>
      <c r="Q8" s="11">
        <v>204938.3</v>
      </c>
      <c r="R8" s="11">
        <v>94691.18</v>
      </c>
      <c r="S8">
        <v>0</v>
      </c>
      <c r="T8" s="11">
        <f>SUM(T19:T23)</f>
        <v>193575</v>
      </c>
      <c r="U8" s="11">
        <f>SUM(U19:U23)</f>
        <v>202483</v>
      </c>
      <c r="V8" s="11">
        <f>+T8-U8</f>
        <v>-8908</v>
      </c>
      <c r="W8">
        <v>0</v>
      </c>
      <c r="X8" s="11"/>
      <c r="Y8" s="11"/>
      <c r="Z8" s="11">
        <f>+X8-Y8</f>
        <v>0</v>
      </c>
      <c r="AA8" s="100"/>
    </row>
    <row r="9" spans="1:27">
      <c r="A9" s="12" t="s">
        <v>32</v>
      </c>
      <c r="B9" s="13" t="s">
        <v>33</v>
      </c>
      <c r="D9" s="14">
        <v>15000</v>
      </c>
      <c r="E9" s="14">
        <v>8654</v>
      </c>
      <c r="F9" s="14">
        <v>6346</v>
      </c>
      <c r="H9" s="15"/>
      <c r="I9" s="15"/>
      <c r="J9" s="15"/>
      <c r="L9" s="15"/>
      <c r="M9" s="15"/>
      <c r="N9" s="15"/>
      <c r="P9" s="15"/>
      <c r="Q9" s="15"/>
      <c r="R9" s="15"/>
      <c r="T9" s="15"/>
      <c r="U9" s="15"/>
      <c r="V9" s="15"/>
      <c r="X9" s="15"/>
      <c r="Y9" s="15"/>
      <c r="Z9" s="15"/>
      <c r="AA9" s="101"/>
    </row>
    <row r="10" spans="1:27" ht="30">
      <c r="A10" s="12" t="s">
        <v>34</v>
      </c>
      <c r="B10" s="16" t="s">
        <v>35</v>
      </c>
      <c r="D10" s="17">
        <v>123220</v>
      </c>
      <c r="E10" s="17">
        <v>48962</v>
      </c>
      <c r="F10" s="17">
        <v>74258</v>
      </c>
      <c r="H10" s="15"/>
      <c r="I10" s="15"/>
      <c r="J10" s="15"/>
      <c r="L10" s="15"/>
      <c r="M10" s="15"/>
      <c r="N10" s="15"/>
      <c r="P10" s="15"/>
      <c r="Q10" s="15"/>
      <c r="R10" s="15"/>
      <c r="T10" s="15"/>
      <c r="U10" s="15"/>
      <c r="V10" s="15"/>
      <c r="X10" s="15"/>
      <c r="Y10" s="15"/>
      <c r="Z10" s="15"/>
      <c r="AA10" s="101"/>
    </row>
    <row r="11" spans="1:27">
      <c r="A11" s="18" t="s">
        <v>36</v>
      </c>
      <c r="B11" s="19" t="s">
        <v>37</v>
      </c>
      <c r="D11" s="17">
        <v>21750</v>
      </c>
      <c r="E11" s="17">
        <v>10631</v>
      </c>
      <c r="F11" s="17">
        <v>11119</v>
      </c>
      <c r="H11" s="15"/>
      <c r="I11" s="15"/>
      <c r="J11" s="15"/>
      <c r="L11" s="15"/>
      <c r="M11" s="15"/>
      <c r="N11" s="15"/>
      <c r="P11" s="15"/>
      <c r="Q11" s="15"/>
      <c r="R11" s="15"/>
      <c r="T11" s="15"/>
      <c r="U11" s="15"/>
      <c r="V11" s="15"/>
      <c r="X11" s="15"/>
      <c r="Y11" s="15"/>
      <c r="Z11" s="15"/>
      <c r="AA11" s="101"/>
    </row>
    <row r="12" spans="1:27">
      <c r="A12" s="18" t="s">
        <v>38</v>
      </c>
      <c r="B12" s="16" t="s">
        <v>39</v>
      </c>
      <c r="D12" s="17">
        <v>3625</v>
      </c>
      <c r="E12" s="17">
        <v>0</v>
      </c>
      <c r="F12" s="17">
        <v>3625</v>
      </c>
      <c r="H12" s="15"/>
      <c r="I12" s="15"/>
      <c r="J12" s="15"/>
      <c r="L12" s="15"/>
      <c r="M12" s="15"/>
      <c r="N12" s="15"/>
      <c r="P12" s="15"/>
      <c r="Q12" s="15"/>
      <c r="R12" s="15"/>
      <c r="T12" s="15"/>
      <c r="U12" s="15"/>
      <c r="V12" s="15"/>
      <c r="X12" s="15"/>
      <c r="Y12" s="15"/>
      <c r="Z12" s="15"/>
      <c r="AA12" s="101"/>
    </row>
    <row r="13" spans="1:27">
      <c r="A13" s="18" t="s">
        <v>40</v>
      </c>
      <c r="B13" s="16" t="s">
        <v>41</v>
      </c>
      <c r="D13" s="17">
        <v>11000</v>
      </c>
      <c r="E13" s="17">
        <v>2662</v>
      </c>
      <c r="F13" s="17">
        <v>8338</v>
      </c>
      <c r="H13" s="15"/>
      <c r="I13" s="15"/>
      <c r="J13" s="15"/>
      <c r="L13" s="15"/>
      <c r="M13" s="15"/>
      <c r="N13" s="15"/>
      <c r="P13" s="15"/>
      <c r="Q13" s="15"/>
      <c r="R13" s="15"/>
      <c r="T13" s="15"/>
      <c r="U13" s="15"/>
      <c r="V13" s="15"/>
      <c r="X13" s="15"/>
      <c r="Y13" s="15"/>
      <c r="Z13" s="15"/>
      <c r="AA13" s="101"/>
    </row>
    <row r="14" spans="1:27">
      <c r="A14" s="18" t="s">
        <v>42</v>
      </c>
      <c r="B14" s="16" t="s">
        <v>43</v>
      </c>
      <c r="D14" s="17">
        <v>35500</v>
      </c>
      <c r="E14" s="17">
        <v>17323</v>
      </c>
      <c r="F14" s="17">
        <v>18177</v>
      </c>
      <c r="H14" s="15"/>
      <c r="I14" s="15"/>
      <c r="J14" s="15"/>
      <c r="L14" s="15"/>
      <c r="M14" s="15"/>
      <c r="N14" s="15"/>
      <c r="P14" s="15"/>
      <c r="Q14" s="15"/>
      <c r="R14" s="15"/>
      <c r="T14" s="15"/>
      <c r="U14" s="15"/>
      <c r="V14" s="15"/>
      <c r="X14" s="15"/>
      <c r="Y14" s="15"/>
      <c r="Z14" s="15"/>
      <c r="AA14" s="101"/>
    </row>
    <row r="15" spans="1:27" ht="30">
      <c r="A15" s="18" t="s">
        <v>44</v>
      </c>
      <c r="B15" s="16" t="s">
        <v>45</v>
      </c>
      <c r="D15" s="17">
        <v>12100</v>
      </c>
      <c r="E15" s="17">
        <v>10050</v>
      </c>
      <c r="F15" s="17">
        <v>2050</v>
      </c>
      <c r="H15" s="15"/>
      <c r="I15" s="15"/>
      <c r="J15" s="15"/>
      <c r="L15" s="15"/>
      <c r="M15" s="15"/>
      <c r="N15" s="15"/>
      <c r="P15" s="15"/>
      <c r="Q15" s="15"/>
      <c r="R15" s="15"/>
      <c r="T15" s="15"/>
      <c r="U15" s="15"/>
      <c r="V15" s="15"/>
      <c r="X15" s="15"/>
      <c r="Y15" s="15"/>
      <c r="Z15" s="15"/>
      <c r="AA15" s="101"/>
    </row>
    <row r="16" spans="1:27">
      <c r="A16" s="18" t="s">
        <v>46</v>
      </c>
      <c r="B16" s="20" t="s">
        <v>47</v>
      </c>
      <c r="D16" s="17">
        <v>6387.5</v>
      </c>
      <c r="E16" s="17">
        <v>6388</v>
      </c>
      <c r="F16" s="17">
        <v>-0.5</v>
      </c>
      <c r="H16" s="15"/>
      <c r="I16" s="15"/>
      <c r="J16" s="15"/>
      <c r="L16" s="15"/>
      <c r="M16" s="15"/>
      <c r="N16" s="15"/>
      <c r="P16" s="15"/>
      <c r="Q16" s="15"/>
      <c r="R16" s="15"/>
      <c r="T16" s="15"/>
      <c r="U16" s="15"/>
      <c r="V16" s="15"/>
      <c r="X16" s="15"/>
      <c r="Y16" s="15"/>
      <c r="Z16" s="15"/>
      <c r="AA16" s="101"/>
    </row>
    <row r="17" spans="1:27" ht="15.75" thickBot="1">
      <c r="A17" s="18" t="s">
        <v>48</v>
      </c>
      <c r="B17" s="20" t="s">
        <v>49</v>
      </c>
      <c r="D17" s="21">
        <v>6387.5</v>
      </c>
      <c r="E17" s="21">
        <v>6388</v>
      </c>
      <c r="F17" s="21">
        <v>-0.5</v>
      </c>
      <c r="H17" s="15"/>
      <c r="I17" s="15"/>
      <c r="J17" s="15"/>
      <c r="L17" s="15"/>
      <c r="M17" s="15"/>
      <c r="N17" s="15"/>
      <c r="P17" s="15"/>
      <c r="Q17" s="15"/>
      <c r="R17" s="15"/>
      <c r="T17" s="15"/>
      <c r="U17" s="15"/>
      <c r="V17" s="15"/>
      <c r="X17" s="15"/>
      <c r="Y17" s="15"/>
      <c r="Z17" s="15"/>
      <c r="AA17" s="101"/>
    </row>
    <row r="18" spans="1:27">
      <c r="A18" s="22"/>
      <c r="B18" s="23"/>
      <c r="D18" s="24"/>
      <c r="E18" s="24"/>
      <c r="F18" s="24"/>
      <c r="H18" s="24"/>
      <c r="I18" s="24"/>
      <c r="J18" s="24"/>
      <c r="L18" s="24"/>
      <c r="M18" s="24"/>
      <c r="N18" s="24"/>
      <c r="P18" s="24"/>
      <c r="Q18" s="24"/>
      <c r="R18" s="24"/>
      <c r="T18" s="24"/>
      <c r="U18" s="24"/>
      <c r="V18" s="24"/>
      <c r="X18" s="24"/>
      <c r="Y18" s="24"/>
      <c r="Z18" s="24"/>
      <c r="AA18" s="102"/>
    </row>
    <row r="19" spans="1:27">
      <c r="A19" s="142" t="s">
        <v>50</v>
      </c>
      <c r="B19" s="143"/>
      <c r="D19" s="25"/>
      <c r="E19" s="25"/>
      <c r="F19" s="25">
        <v>0</v>
      </c>
      <c r="G19">
        <v>0</v>
      </c>
      <c r="H19" s="25">
        <v>233624</v>
      </c>
      <c r="I19" s="25">
        <v>143858</v>
      </c>
      <c r="J19" s="25">
        <v>89766</v>
      </c>
      <c r="K19">
        <v>0</v>
      </c>
      <c r="L19" s="25">
        <v>54533</v>
      </c>
      <c r="M19" s="25">
        <v>166849</v>
      </c>
      <c r="N19" s="25">
        <v>-112316</v>
      </c>
      <c r="O19">
        <v>0</v>
      </c>
      <c r="P19" s="25">
        <v>64255</v>
      </c>
      <c r="Q19" s="25">
        <v>82976</v>
      </c>
      <c r="R19" s="25">
        <v>-1257</v>
      </c>
      <c r="S19">
        <v>0</v>
      </c>
      <c r="T19" s="25">
        <v>80119</v>
      </c>
      <c r="U19" s="25">
        <v>64749</v>
      </c>
      <c r="V19" s="25">
        <f t="shared" ref="V19:V51" si="0">+T19-U19</f>
        <v>15370</v>
      </c>
      <c r="W19">
        <v>0</v>
      </c>
      <c r="X19" s="25"/>
      <c r="Y19" s="25"/>
      <c r="Z19" s="25"/>
      <c r="AA19" s="103"/>
    </row>
    <row r="20" spans="1:27">
      <c r="A20" s="133" t="s">
        <v>51</v>
      </c>
      <c r="B20" s="134"/>
      <c r="D20" s="26"/>
      <c r="E20" s="26"/>
      <c r="F20" s="26">
        <v>0</v>
      </c>
      <c r="G20">
        <v>0</v>
      </c>
      <c r="H20" s="26">
        <v>56004</v>
      </c>
      <c r="I20" s="26">
        <v>29886</v>
      </c>
      <c r="J20" s="26">
        <v>26118</v>
      </c>
      <c r="K20">
        <v>0</v>
      </c>
      <c r="L20" s="26">
        <v>51305</v>
      </c>
      <c r="M20" s="26">
        <v>85393.5</v>
      </c>
      <c r="N20" s="26">
        <v>-34088.5</v>
      </c>
      <c r="O20">
        <v>0</v>
      </c>
      <c r="P20" s="26">
        <v>47258</v>
      </c>
      <c r="Q20" s="26">
        <v>44000.3</v>
      </c>
      <c r="R20" s="26">
        <v>9605.68</v>
      </c>
      <c r="S20">
        <v>0</v>
      </c>
      <c r="T20" s="26">
        <v>36300</v>
      </c>
      <c r="U20" s="26">
        <v>29629</v>
      </c>
      <c r="V20" s="26">
        <f t="shared" si="0"/>
        <v>6671</v>
      </c>
      <c r="W20">
        <v>0</v>
      </c>
      <c r="X20" s="26"/>
      <c r="Y20" s="26"/>
      <c r="Z20" s="26"/>
      <c r="AA20" s="104"/>
    </row>
    <row r="21" spans="1:27">
      <c r="A21" s="133" t="s">
        <v>52</v>
      </c>
      <c r="B21" s="134"/>
      <c r="D21" s="26"/>
      <c r="E21" s="26"/>
      <c r="F21" s="26">
        <v>0</v>
      </c>
      <c r="G21">
        <v>0</v>
      </c>
      <c r="H21" s="26">
        <v>60850</v>
      </c>
      <c r="I21" s="26">
        <v>27272.5</v>
      </c>
      <c r="J21" s="26">
        <v>33577.5</v>
      </c>
      <c r="K21">
        <v>0</v>
      </c>
      <c r="L21" s="26">
        <v>70500</v>
      </c>
      <c r="M21" s="26">
        <v>16849</v>
      </c>
      <c r="N21" s="26">
        <v>53651</v>
      </c>
      <c r="O21">
        <v>0</v>
      </c>
      <c r="P21" s="26">
        <v>98815</v>
      </c>
      <c r="Q21" s="26">
        <v>23537</v>
      </c>
      <c r="R21" s="26">
        <v>77518.5</v>
      </c>
      <c r="S21">
        <v>0</v>
      </c>
      <c r="T21" s="26">
        <v>31055.5</v>
      </c>
      <c r="U21" s="26">
        <v>69628</v>
      </c>
      <c r="V21" s="26">
        <f t="shared" si="0"/>
        <v>-38572.5</v>
      </c>
      <c r="W21">
        <v>0</v>
      </c>
      <c r="X21" s="26"/>
      <c r="Y21" s="26"/>
      <c r="Z21" s="26"/>
      <c r="AA21" s="104"/>
    </row>
    <row r="22" spans="1:27">
      <c r="A22" s="133" t="s">
        <v>53</v>
      </c>
      <c r="B22" s="134"/>
      <c r="D22" s="26"/>
      <c r="E22" s="26"/>
      <c r="F22" s="26">
        <v>0</v>
      </c>
      <c r="H22" s="26">
        <v>12750</v>
      </c>
      <c r="I22" s="26">
        <v>1796.3</v>
      </c>
      <c r="J22" s="26">
        <v>10953.7</v>
      </c>
      <c r="L22" s="26">
        <v>21152</v>
      </c>
      <c r="M22" s="26">
        <v>5340</v>
      </c>
      <c r="N22" s="26">
        <v>15812</v>
      </c>
      <c r="P22" s="26">
        <v>27253</v>
      </c>
      <c r="Q22" s="26">
        <v>18688</v>
      </c>
      <c r="R22" s="26">
        <v>9036</v>
      </c>
      <c r="T22" s="26">
        <v>-0.5</v>
      </c>
      <c r="U22" s="26">
        <v>0</v>
      </c>
      <c r="V22" s="26">
        <f t="shared" si="0"/>
        <v>-0.5</v>
      </c>
      <c r="X22" s="26"/>
      <c r="Y22" s="26"/>
      <c r="Z22" s="26"/>
      <c r="AA22" s="104"/>
    </row>
    <row r="23" spans="1:27" ht="15.75" thickBot="1">
      <c r="A23" s="133" t="s">
        <v>54</v>
      </c>
      <c r="B23" s="134" t="s">
        <v>55</v>
      </c>
      <c r="D23" s="26"/>
      <c r="E23" s="26"/>
      <c r="F23" s="26">
        <v>0</v>
      </c>
      <c r="H23" s="26">
        <v>105150</v>
      </c>
      <c r="I23" s="26">
        <v>65638</v>
      </c>
      <c r="J23" s="26">
        <v>39512</v>
      </c>
      <c r="L23" s="26">
        <v>53822</v>
      </c>
      <c r="M23" s="26">
        <v>56779</v>
      </c>
      <c r="N23" s="26">
        <v>-2957</v>
      </c>
      <c r="P23" s="26">
        <v>28112</v>
      </c>
      <c r="Q23" s="26">
        <v>35737</v>
      </c>
      <c r="R23" s="26">
        <v>-212</v>
      </c>
      <c r="T23" s="26">
        <v>46101</v>
      </c>
      <c r="U23" s="26">
        <v>38477</v>
      </c>
      <c r="V23" s="26">
        <f t="shared" si="0"/>
        <v>7624</v>
      </c>
      <c r="X23" s="26"/>
      <c r="Y23" s="26"/>
      <c r="Z23" s="26"/>
      <c r="AA23" s="104"/>
    </row>
    <row r="24" spans="1:27" ht="15.75" thickBot="1">
      <c r="A24" s="131" t="s">
        <v>56</v>
      </c>
      <c r="B24" s="132" t="s">
        <v>57</v>
      </c>
      <c r="D24" s="27">
        <v>27560</v>
      </c>
      <c r="E24" s="27">
        <v>21897.146153846155</v>
      </c>
      <c r="F24" s="27">
        <v>5662.8538461538446</v>
      </c>
      <c r="H24" s="27">
        <v>29409</v>
      </c>
      <c r="I24" s="27">
        <v>23160.5</v>
      </c>
      <c r="J24" s="27">
        <v>6248.5</v>
      </c>
      <c r="L24" s="27">
        <v>50223.5</v>
      </c>
      <c r="M24" s="27">
        <v>62470.356649999994</v>
      </c>
      <c r="N24" s="27">
        <v>-12246.856649999994</v>
      </c>
      <c r="P24" s="27">
        <v>46632</v>
      </c>
      <c r="Q24" s="27">
        <v>57733.586000764073</v>
      </c>
      <c r="R24" s="27">
        <v>-9616</v>
      </c>
      <c r="T24" s="27">
        <v>51072.600000000006</v>
      </c>
      <c r="U24" s="27">
        <v>52117</v>
      </c>
      <c r="V24" s="27">
        <f t="shared" si="0"/>
        <v>-1044.3999999999942</v>
      </c>
      <c r="X24" s="27"/>
      <c r="Y24" s="27"/>
      <c r="Z24" s="27"/>
      <c r="AA24" s="105"/>
    </row>
    <row r="25" spans="1:27" ht="15.75" thickBot="1">
      <c r="A25" s="28"/>
      <c r="B25" s="29" t="s">
        <v>58</v>
      </c>
      <c r="D25" s="30">
        <v>262530</v>
      </c>
      <c r="E25" s="30">
        <v>132955.14615384614</v>
      </c>
      <c r="F25" s="30">
        <v>129574.85384615386</v>
      </c>
      <c r="H25" s="30">
        <v>497787</v>
      </c>
      <c r="I25" s="30">
        <v>291611.3</v>
      </c>
      <c r="J25" s="30">
        <v>206175.7</v>
      </c>
      <c r="L25" s="30">
        <v>301535.5</v>
      </c>
      <c r="M25" s="30">
        <v>393680.85664999997</v>
      </c>
      <c r="N25" s="30">
        <v>-92145.356649999972</v>
      </c>
      <c r="P25" s="30">
        <v>312325</v>
      </c>
      <c r="Q25" s="30">
        <v>262671.88600076409</v>
      </c>
      <c r="R25" s="30">
        <v>85075.18</v>
      </c>
      <c r="T25" s="30">
        <f>+T8+T24</f>
        <v>244647.6</v>
      </c>
      <c r="U25" s="30">
        <f>+U8+U24</f>
        <v>254600</v>
      </c>
      <c r="V25" s="30">
        <f t="shared" si="0"/>
        <v>-9952.3999999999942</v>
      </c>
      <c r="X25" s="30">
        <v>1264762</v>
      </c>
      <c r="Y25" s="30">
        <f t="shared" ref="Y25:Y51" si="1">+U25+Q25+M25+I25+E25</f>
        <v>1335519.1888046102</v>
      </c>
      <c r="Z25" s="30">
        <f t="shared" ref="Z25:Z50" si="2">+X25-Y25</f>
        <v>-70757.188804610167</v>
      </c>
      <c r="AA25" s="106">
        <f>+Y25/X25</f>
        <v>1.0559450622366977</v>
      </c>
    </row>
    <row r="26" spans="1:27" ht="15.75" thickBot="1">
      <c r="A26" s="144" t="s">
        <v>59</v>
      </c>
      <c r="B26" s="145"/>
      <c r="D26" s="31">
        <v>486191</v>
      </c>
      <c r="E26" s="31">
        <v>240298.96</v>
      </c>
      <c r="F26" s="31">
        <v>245892.04</v>
      </c>
      <c r="H26" s="31">
        <v>719463.4</v>
      </c>
      <c r="I26" s="31">
        <v>533853</v>
      </c>
      <c r="J26" s="31">
        <v>185610.40000000002</v>
      </c>
      <c r="L26" s="31">
        <v>237861.38640000002</v>
      </c>
      <c r="M26" s="31">
        <v>294162.52</v>
      </c>
      <c r="N26" s="31">
        <v>-56301.133600000001</v>
      </c>
      <c r="P26" s="31">
        <v>106800</v>
      </c>
      <c r="Q26" s="31">
        <v>115166.30736667423</v>
      </c>
      <c r="R26" s="31">
        <v>-8393.9400000000023</v>
      </c>
      <c r="T26" s="31">
        <f>SUM(T35:T38)</f>
        <v>108853</v>
      </c>
      <c r="U26" s="31">
        <f>SUM(U35:U38)</f>
        <v>96075</v>
      </c>
      <c r="V26" s="31">
        <f t="shared" si="0"/>
        <v>12778</v>
      </c>
      <c r="X26" s="31"/>
      <c r="Y26" s="31"/>
      <c r="Z26" s="31"/>
      <c r="AA26" s="107"/>
    </row>
    <row r="27" spans="1:27" ht="31.5">
      <c r="A27" s="32" t="s">
        <v>60</v>
      </c>
      <c r="B27" s="33" t="s">
        <v>61</v>
      </c>
      <c r="D27" s="34">
        <v>86000</v>
      </c>
      <c r="E27" s="34">
        <v>58231.729999999996</v>
      </c>
      <c r="F27" s="61">
        <v>27768.270000000004</v>
      </c>
      <c r="H27" s="35"/>
      <c r="I27" s="35"/>
      <c r="J27" s="15"/>
      <c r="L27" s="35"/>
      <c r="M27" s="35"/>
      <c r="N27" s="15"/>
      <c r="P27" s="35"/>
      <c r="Q27" s="35"/>
      <c r="R27" s="15"/>
      <c r="T27" s="35"/>
      <c r="U27" s="35"/>
      <c r="V27" s="15"/>
      <c r="X27" s="35"/>
      <c r="Y27" s="35"/>
      <c r="Z27" s="15"/>
      <c r="AA27" s="101"/>
    </row>
    <row r="28" spans="1:27" ht="31.5">
      <c r="A28" s="32" t="s">
        <v>62</v>
      </c>
      <c r="B28" s="33" t="s">
        <v>63</v>
      </c>
      <c r="D28" s="34">
        <v>53000</v>
      </c>
      <c r="E28" s="34">
        <v>46800</v>
      </c>
      <c r="F28" s="61">
        <v>6200</v>
      </c>
      <c r="H28" s="35"/>
      <c r="I28" s="35"/>
      <c r="J28" s="15"/>
      <c r="L28" s="35"/>
      <c r="M28" s="35"/>
      <c r="N28" s="15"/>
      <c r="P28" s="35"/>
      <c r="Q28" s="35"/>
      <c r="R28" s="15"/>
      <c r="T28" s="35"/>
      <c r="U28" s="35"/>
      <c r="V28" s="15"/>
      <c r="X28" s="35"/>
      <c r="Y28" s="35"/>
      <c r="Z28" s="15"/>
      <c r="AA28" s="101"/>
    </row>
    <row r="29" spans="1:27" ht="15.75">
      <c r="A29" s="32" t="s">
        <v>64</v>
      </c>
      <c r="B29" s="33" t="s">
        <v>65</v>
      </c>
      <c r="D29" s="34">
        <v>157500</v>
      </c>
      <c r="E29" s="34">
        <v>78674.94</v>
      </c>
      <c r="F29" s="61">
        <v>78825.06</v>
      </c>
      <c r="H29" s="35"/>
      <c r="I29" s="35"/>
      <c r="J29" s="15"/>
      <c r="L29" s="35"/>
      <c r="M29" s="35"/>
      <c r="N29" s="15"/>
      <c r="P29" s="35"/>
      <c r="Q29" s="35"/>
      <c r="R29" s="15"/>
      <c r="T29" s="35"/>
      <c r="U29" s="35"/>
      <c r="V29" s="15"/>
      <c r="X29" s="35"/>
      <c r="Y29" s="35"/>
      <c r="Z29" s="15"/>
      <c r="AA29" s="101"/>
    </row>
    <row r="30" spans="1:27" ht="15.75">
      <c r="A30" s="32" t="s">
        <v>66</v>
      </c>
      <c r="B30" s="33" t="s">
        <v>67</v>
      </c>
      <c r="D30" s="34">
        <v>109191</v>
      </c>
      <c r="E30" s="34">
        <v>47312.29</v>
      </c>
      <c r="F30" s="61">
        <v>61878.71</v>
      </c>
      <c r="H30" s="35"/>
      <c r="I30" s="35"/>
      <c r="J30" s="15"/>
      <c r="L30" s="35"/>
      <c r="M30" s="35"/>
      <c r="N30" s="15"/>
      <c r="P30" s="35"/>
      <c r="Q30" s="35"/>
      <c r="R30" s="15"/>
      <c r="T30" s="35"/>
      <c r="U30" s="35"/>
      <c r="V30" s="15"/>
      <c r="X30" s="35"/>
      <c r="Y30" s="35"/>
      <c r="Z30" s="15"/>
      <c r="AA30" s="101"/>
    </row>
    <row r="31" spans="1:27" ht="15.75">
      <c r="A31" s="32" t="s">
        <v>68</v>
      </c>
      <c r="B31" s="33" t="s">
        <v>69</v>
      </c>
      <c r="D31" s="34">
        <v>25500</v>
      </c>
      <c r="E31" s="34">
        <v>9280</v>
      </c>
      <c r="F31" s="61">
        <v>16220</v>
      </c>
      <c r="H31" s="35"/>
      <c r="I31" s="35"/>
      <c r="J31" s="15"/>
      <c r="L31" s="35"/>
      <c r="M31" s="35"/>
      <c r="N31" s="15"/>
      <c r="P31" s="35"/>
      <c r="Q31" s="35"/>
      <c r="R31" s="15"/>
      <c r="T31" s="35"/>
      <c r="U31" s="35"/>
      <c r="V31" s="15"/>
      <c r="X31" s="35"/>
      <c r="Y31" s="35"/>
      <c r="Z31" s="15"/>
      <c r="AA31" s="101"/>
    </row>
    <row r="32" spans="1:27" ht="15.75">
      <c r="A32" s="1" t="s">
        <v>70</v>
      </c>
      <c r="B32" s="33" t="s">
        <v>71</v>
      </c>
      <c r="D32" s="34">
        <v>35000</v>
      </c>
      <c r="E32" s="34">
        <v>0</v>
      </c>
      <c r="F32" s="61">
        <v>35000</v>
      </c>
      <c r="H32" s="35"/>
      <c r="I32" s="35"/>
      <c r="J32" s="15"/>
      <c r="L32" s="35"/>
      <c r="M32" s="35"/>
      <c r="N32" s="15"/>
      <c r="P32" s="35"/>
      <c r="Q32" s="35"/>
      <c r="R32" s="15"/>
      <c r="T32" s="35"/>
      <c r="U32" s="35"/>
      <c r="V32" s="15"/>
      <c r="X32" s="35"/>
      <c r="Y32" s="35"/>
      <c r="Z32" s="15"/>
      <c r="AA32" s="101"/>
    </row>
    <row r="33" spans="1:27" ht="31.5">
      <c r="A33" s="1" t="s">
        <v>72</v>
      </c>
      <c r="B33" s="36" t="s">
        <v>73</v>
      </c>
      <c r="D33" s="34">
        <v>20000</v>
      </c>
      <c r="E33" s="34">
        <v>0</v>
      </c>
      <c r="F33" s="61">
        <v>20000</v>
      </c>
      <c r="H33" s="35"/>
      <c r="I33" s="35"/>
      <c r="J33" s="15"/>
      <c r="L33" s="35"/>
      <c r="M33" s="35"/>
      <c r="N33" s="15"/>
      <c r="P33" s="35"/>
      <c r="Q33" s="35"/>
      <c r="R33" s="15"/>
      <c r="T33" s="35"/>
      <c r="U33" s="35"/>
      <c r="V33" s="15"/>
      <c r="X33" s="35"/>
      <c r="Y33" s="35"/>
      <c r="Z33" s="15"/>
      <c r="AA33" s="101"/>
    </row>
    <row r="34" spans="1:27">
      <c r="A34" s="37"/>
      <c r="B34" s="38"/>
      <c r="D34" s="39"/>
      <c r="E34" s="39"/>
      <c r="F34" s="39"/>
      <c r="H34" s="39"/>
      <c r="I34" s="39"/>
      <c r="J34" s="39"/>
      <c r="L34" s="39"/>
      <c r="M34" s="39"/>
      <c r="N34" s="39"/>
      <c r="P34" s="39"/>
      <c r="Q34" s="39"/>
      <c r="R34" s="39"/>
      <c r="T34" s="39"/>
      <c r="U34" s="39"/>
      <c r="V34" s="39"/>
      <c r="X34" s="39"/>
      <c r="Y34" s="39"/>
      <c r="Z34" s="39"/>
      <c r="AA34" s="108"/>
    </row>
    <row r="35" spans="1:27">
      <c r="A35" s="142" t="s">
        <v>74</v>
      </c>
      <c r="B35" s="143"/>
      <c r="D35" s="40"/>
      <c r="E35" s="40"/>
      <c r="F35" s="40">
        <v>0</v>
      </c>
      <c r="H35" s="40">
        <v>202722</v>
      </c>
      <c r="I35" s="40">
        <v>148622.07219999997</v>
      </c>
      <c r="J35" s="40">
        <v>54099.927800000034</v>
      </c>
      <c r="L35" s="40">
        <v>72567</v>
      </c>
      <c r="M35" s="40">
        <v>101736.49197520567</v>
      </c>
      <c r="N35" s="40">
        <v>-29169.491975205674</v>
      </c>
      <c r="P35" s="40">
        <v>31300</v>
      </c>
      <c r="Q35" s="40">
        <v>34084.736994123217</v>
      </c>
      <c r="R35" s="40">
        <v>-4636.4205472424073</v>
      </c>
      <c r="T35" s="40">
        <v>33175</v>
      </c>
      <c r="U35" s="40">
        <v>29632</v>
      </c>
      <c r="V35" s="40">
        <f t="shared" si="0"/>
        <v>3543</v>
      </c>
      <c r="X35" s="40"/>
      <c r="Y35" s="40"/>
      <c r="Z35" s="40"/>
      <c r="AA35" s="109"/>
    </row>
    <row r="36" spans="1:27">
      <c r="A36" s="133" t="s">
        <v>75</v>
      </c>
      <c r="B36" s="134"/>
      <c r="D36" s="26"/>
      <c r="E36" s="26"/>
      <c r="F36" s="26">
        <v>0</v>
      </c>
      <c r="H36" s="26">
        <v>339921.4</v>
      </c>
      <c r="I36" s="26">
        <v>266272.9449</v>
      </c>
      <c r="J36" s="26">
        <v>73648.455100000021</v>
      </c>
      <c r="L36" s="26">
        <v>56810</v>
      </c>
      <c r="M36" s="26">
        <v>72526.315550633779</v>
      </c>
      <c r="N36" s="26">
        <v>-15716.315550633779</v>
      </c>
      <c r="P36" s="26">
        <v>22966.666666666668</v>
      </c>
      <c r="Q36" s="26">
        <v>25056.053878296098</v>
      </c>
      <c r="R36" s="26">
        <v>-3436.2640729656523</v>
      </c>
      <c r="T36" s="26">
        <v>26975</v>
      </c>
      <c r="U36" s="26">
        <v>23989</v>
      </c>
      <c r="V36" s="26">
        <f t="shared" si="0"/>
        <v>2986</v>
      </c>
      <c r="X36" s="26"/>
      <c r="Y36" s="26"/>
      <c r="Z36" s="26"/>
      <c r="AA36" s="104"/>
    </row>
    <row r="37" spans="1:27">
      <c r="A37" s="133" t="s">
        <v>76</v>
      </c>
      <c r="B37" s="134" t="s">
        <v>77</v>
      </c>
      <c r="D37" s="26"/>
      <c r="E37" s="26"/>
      <c r="F37" s="26">
        <v>0</v>
      </c>
      <c r="H37" s="26">
        <v>53480</v>
      </c>
      <c r="I37" s="26">
        <v>31783.300000000003</v>
      </c>
      <c r="J37" s="26">
        <v>21696.699999999997</v>
      </c>
      <c r="L37" s="26">
        <v>49263.386400000003</v>
      </c>
      <c r="M37" s="26">
        <v>27143.000000000004</v>
      </c>
      <c r="N37" s="26">
        <v>22120.386399999999</v>
      </c>
      <c r="P37" s="26">
        <v>13033.333333333334</v>
      </c>
      <c r="Q37" s="26">
        <v>13475.789893798832</v>
      </c>
      <c r="R37" s="26">
        <v>4926.3333333333339</v>
      </c>
      <c r="T37" s="26">
        <v>17728</v>
      </c>
      <c r="U37" s="26">
        <v>15242</v>
      </c>
      <c r="V37" s="26">
        <f t="shared" si="0"/>
        <v>2486</v>
      </c>
      <c r="X37" s="26"/>
      <c r="Y37" s="26"/>
      <c r="Z37" s="26"/>
      <c r="AA37" s="104"/>
    </row>
    <row r="38" spans="1:27" ht="15.75" thickBot="1">
      <c r="A38" s="133" t="s">
        <v>78</v>
      </c>
      <c r="B38" s="134" t="s">
        <v>79</v>
      </c>
      <c r="D38" s="26"/>
      <c r="E38" s="26"/>
      <c r="F38" s="26">
        <v>0</v>
      </c>
      <c r="H38" s="26">
        <v>123340</v>
      </c>
      <c r="I38" s="26">
        <v>87174.682900000014</v>
      </c>
      <c r="J38" s="26">
        <v>36165.317099999986</v>
      </c>
      <c r="L38" s="26">
        <v>59221</v>
      </c>
      <c r="M38" s="26">
        <v>92756.712474160595</v>
      </c>
      <c r="N38" s="26">
        <v>-33535.712474160595</v>
      </c>
      <c r="P38" s="26">
        <v>39500</v>
      </c>
      <c r="Q38" s="26">
        <v>42549.726600456081</v>
      </c>
      <c r="R38" s="26">
        <v>-5247.5887131252675</v>
      </c>
      <c r="T38" s="26">
        <v>30975</v>
      </c>
      <c r="U38" s="26">
        <v>27212</v>
      </c>
      <c r="V38" s="26">
        <f t="shared" si="0"/>
        <v>3763</v>
      </c>
      <c r="X38" s="26"/>
      <c r="Y38" s="26"/>
      <c r="Z38" s="26"/>
      <c r="AA38" s="104"/>
    </row>
    <row r="39" spans="1:27" ht="15.75" thickBot="1">
      <c r="A39" s="131" t="s">
        <v>80</v>
      </c>
      <c r="B39" s="132" t="s">
        <v>57</v>
      </c>
      <c r="D39" s="41">
        <v>70800</v>
      </c>
      <c r="E39" s="41">
        <v>47025.643461538471</v>
      </c>
      <c r="F39" s="41">
        <v>23774.356538461529</v>
      </c>
      <c r="H39" s="41">
        <v>62373</v>
      </c>
      <c r="I39" s="41">
        <v>61284.67</v>
      </c>
      <c r="J39" s="41">
        <v>1088.3300000000017</v>
      </c>
      <c r="L39" s="41">
        <v>99000</v>
      </c>
      <c r="M39" s="41">
        <v>81048.510000000009</v>
      </c>
      <c r="N39" s="41">
        <v>17951.489999999991</v>
      </c>
      <c r="P39" s="41">
        <v>71717</v>
      </c>
      <c r="Q39" s="41">
        <v>82564.913999235898</v>
      </c>
      <c r="R39" s="41">
        <v>-20912</v>
      </c>
      <c r="T39" s="41">
        <v>77103.899999999994</v>
      </c>
      <c r="U39" s="41">
        <v>78564</v>
      </c>
      <c r="V39" s="41">
        <f t="shared" si="0"/>
        <v>-1460.1000000000058</v>
      </c>
      <c r="X39" s="41"/>
      <c r="Y39" s="41"/>
      <c r="Z39" s="41"/>
      <c r="AA39" s="110"/>
    </row>
    <row r="40" spans="1:27" ht="15.75" thickBot="1">
      <c r="A40" s="42"/>
      <c r="B40" s="42" t="s">
        <v>81</v>
      </c>
      <c r="D40" s="43">
        <v>556991</v>
      </c>
      <c r="E40" s="43">
        <v>287324.60346153844</v>
      </c>
      <c r="F40" s="43">
        <v>269666.39653846156</v>
      </c>
      <c r="H40" s="43">
        <v>781836.4</v>
      </c>
      <c r="I40" s="43">
        <v>595137.67000000004</v>
      </c>
      <c r="J40" s="43">
        <v>186698.72999999998</v>
      </c>
      <c r="L40" s="43">
        <v>336861.38640000002</v>
      </c>
      <c r="M40" s="43">
        <v>375211.03</v>
      </c>
      <c r="N40" s="43">
        <v>-38349.64360000001</v>
      </c>
      <c r="P40" s="43">
        <v>178517</v>
      </c>
      <c r="Q40" s="43">
        <v>197731.22136591014</v>
      </c>
      <c r="R40" s="43">
        <v>-29305.940000000002</v>
      </c>
      <c r="T40" s="43">
        <f>SUM(T35:T39)</f>
        <v>185956.9</v>
      </c>
      <c r="U40" s="43">
        <f>SUM(U35:U39)</f>
        <v>174639</v>
      </c>
      <c r="V40" s="43">
        <f t="shared" si="0"/>
        <v>11317.899999999994</v>
      </c>
      <c r="X40" s="43">
        <v>1593196</v>
      </c>
      <c r="Y40" s="43">
        <f t="shared" si="1"/>
        <v>1630043.5248274487</v>
      </c>
      <c r="Z40" s="43">
        <f t="shared" si="2"/>
        <v>-36847.524827448651</v>
      </c>
      <c r="AA40" s="111">
        <f>+Y40/X40</f>
        <v>1.0231280550713464</v>
      </c>
    </row>
    <row r="41" spans="1:27" ht="15.75" thickBot="1">
      <c r="A41" s="44"/>
      <c r="B41" s="45"/>
      <c r="D41" s="46"/>
      <c r="E41" s="46"/>
      <c r="F41" s="46"/>
      <c r="H41" s="46"/>
      <c r="I41" s="46"/>
      <c r="J41" s="46"/>
      <c r="L41" s="46"/>
      <c r="M41" s="46"/>
      <c r="N41" s="46"/>
      <c r="P41" s="46"/>
      <c r="Q41" s="46"/>
      <c r="R41" s="46"/>
      <c r="T41" s="46"/>
      <c r="U41" s="46"/>
      <c r="V41" s="46"/>
      <c r="X41" s="46"/>
      <c r="Y41" s="46"/>
      <c r="Z41" s="46"/>
      <c r="AA41" s="112"/>
    </row>
    <row r="42" spans="1:27" ht="15.75" thickBot="1">
      <c r="A42" s="131" t="s">
        <v>82</v>
      </c>
      <c r="B42" s="132"/>
      <c r="D42" s="27">
        <v>57340</v>
      </c>
      <c r="E42" s="27">
        <v>37926.550000000003</v>
      </c>
      <c r="F42" s="27">
        <v>19413.449999999997</v>
      </c>
      <c r="H42" s="27">
        <v>7500</v>
      </c>
      <c r="I42" s="27">
        <v>35578.5</v>
      </c>
      <c r="J42" s="27">
        <v>-28078.5</v>
      </c>
      <c r="L42" s="27">
        <v>0</v>
      </c>
      <c r="M42" s="27">
        <v>0</v>
      </c>
      <c r="N42" s="27">
        <v>0</v>
      </c>
      <c r="P42" s="27">
        <v>47500</v>
      </c>
      <c r="Q42" s="27">
        <v>46818.5</v>
      </c>
      <c r="R42" s="27">
        <v>-235</v>
      </c>
      <c r="T42" s="27">
        <v>56000</v>
      </c>
      <c r="U42" s="27">
        <v>56172</v>
      </c>
      <c r="V42" s="27">
        <f t="shared" si="0"/>
        <v>-172</v>
      </c>
      <c r="X42" s="27"/>
      <c r="Y42" s="27"/>
      <c r="Z42" s="27"/>
      <c r="AA42" s="105"/>
    </row>
    <row r="43" spans="1:27" ht="15.75" thickBot="1">
      <c r="A43" s="131" t="s">
        <v>83</v>
      </c>
      <c r="B43" s="132" t="s">
        <v>84</v>
      </c>
      <c r="D43" s="27">
        <v>19900</v>
      </c>
      <c r="E43" s="27">
        <v>15140.086538461544</v>
      </c>
      <c r="F43" s="27">
        <v>4759.9134615384555</v>
      </c>
      <c r="H43" s="27">
        <v>14694.5</v>
      </c>
      <c r="I43" s="27">
        <v>27572</v>
      </c>
      <c r="J43" s="27">
        <v>-12877.5</v>
      </c>
      <c r="L43" s="27">
        <v>15832.881499999998</v>
      </c>
      <c r="M43" s="27">
        <v>20948</v>
      </c>
      <c r="N43" s="27">
        <v>-5115.1185000000023</v>
      </c>
      <c r="P43" s="27">
        <v>17560</v>
      </c>
      <c r="Q43" s="27">
        <v>18590.400000000001</v>
      </c>
      <c r="R43" s="27">
        <v>1945</v>
      </c>
      <c r="T43" s="27">
        <v>21651.172242000001</v>
      </c>
      <c r="U43" s="27">
        <v>20104</v>
      </c>
      <c r="V43" s="27">
        <f t="shared" si="0"/>
        <v>1547.1722420000006</v>
      </c>
      <c r="X43" s="27"/>
      <c r="Y43" s="27"/>
      <c r="Z43" s="27"/>
      <c r="AA43" s="105"/>
    </row>
    <row r="44" spans="1:27" ht="15.75" thickBot="1">
      <c r="A44" s="42"/>
      <c r="B44" s="47" t="s">
        <v>85</v>
      </c>
      <c r="D44" s="48">
        <v>77240</v>
      </c>
      <c r="E44" s="48">
        <v>53066.636538461549</v>
      </c>
      <c r="F44" s="48">
        <v>24173.363461538451</v>
      </c>
      <c r="H44" s="48">
        <v>22194.5</v>
      </c>
      <c r="I44" s="48">
        <v>63150.5</v>
      </c>
      <c r="J44" s="48">
        <v>-40956</v>
      </c>
      <c r="L44" s="48">
        <v>15832.881499999998</v>
      </c>
      <c r="M44" s="48">
        <v>20948</v>
      </c>
      <c r="N44" s="48">
        <v>-5115.1185000000023</v>
      </c>
      <c r="P44" s="48">
        <v>65060</v>
      </c>
      <c r="Q44" s="48">
        <v>65408.9</v>
      </c>
      <c r="R44" s="48">
        <v>1710</v>
      </c>
      <c r="T44" s="48">
        <f>+T42+T43</f>
        <v>77651.172242000001</v>
      </c>
      <c r="U44" s="48">
        <f>+U42+U43</f>
        <v>76276</v>
      </c>
      <c r="V44" s="48">
        <f t="shared" si="0"/>
        <v>1375.1722420000006</v>
      </c>
      <c r="X44" s="48">
        <v>225960</v>
      </c>
      <c r="Y44" s="48">
        <f t="shared" si="1"/>
        <v>278850.03653846157</v>
      </c>
      <c r="Z44" s="48">
        <f t="shared" si="2"/>
        <v>-52890.036538461572</v>
      </c>
      <c r="AA44" s="113">
        <f>+Y44/X44</f>
        <v>1.2340681383362611</v>
      </c>
    </row>
    <row r="45" spans="1:27" ht="15.75" thickBot="1">
      <c r="A45" s="135" t="s">
        <v>86</v>
      </c>
      <c r="B45" s="136"/>
      <c r="D45" s="49">
        <v>22700</v>
      </c>
      <c r="E45" s="49">
        <v>11377</v>
      </c>
      <c r="F45" s="49">
        <v>11323</v>
      </c>
      <c r="H45" s="49">
        <v>24000</v>
      </c>
      <c r="I45" s="49">
        <v>35535</v>
      </c>
      <c r="J45" s="49">
        <v>-11535</v>
      </c>
      <c r="L45" s="49">
        <v>20500</v>
      </c>
      <c r="M45" s="49">
        <v>15356.52</v>
      </c>
      <c r="N45" s="49">
        <v>5143.4799999999996</v>
      </c>
      <c r="P45" s="49">
        <v>10500</v>
      </c>
      <c r="Q45" s="49">
        <v>3500</v>
      </c>
      <c r="R45" s="49">
        <v>6160</v>
      </c>
      <c r="T45" s="49">
        <v>6500</v>
      </c>
      <c r="U45" s="49">
        <v>5607</v>
      </c>
      <c r="V45" s="49">
        <f t="shared" si="0"/>
        <v>893</v>
      </c>
      <c r="X45" s="49"/>
      <c r="Y45" s="49"/>
      <c r="Z45" s="49">
        <f t="shared" si="2"/>
        <v>0</v>
      </c>
      <c r="AA45" s="114"/>
    </row>
    <row r="46" spans="1:27" ht="15.75" thickBot="1">
      <c r="A46" s="131" t="s">
        <v>87</v>
      </c>
      <c r="B46" s="132" t="s">
        <v>84</v>
      </c>
      <c r="D46" s="50">
        <v>22700</v>
      </c>
      <c r="E46" s="50">
        <v>11377</v>
      </c>
      <c r="F46" s="50">
        <v>11323</v>
      </c>
      <c r="H46" s="50">
        <v>20374</v>
      </c>
      <c r="I46" s="50">
        <v>16724.91</v>
      </c>
      <c r="J46" s="50">
        <v>3649.09</v>
      </c>
      <c r="L46" s="50">
        <v>8653.2199999999993</v>
      </c>
      <c r="M46" s="50">
        <v>9616</v>
      </c>
      <c r="N46" s="50">
        <v>-962.78000000000065</v>
      </c>
      <c r="P46" s="50">
        <v>5993</v>
      </c>
      <c r="Q46" s="50">
        <v>6746.4</v>
      </c>
      <c r="R46" s="50">
        <v>-3434</v>
      </c>
      <c r="T46" s="50">
        <v>5065.5088100000003</v>
      </c>
      <c r="U46" s="50">
        <v>5295</v>
      </c>
      <c r="V46" s="50">
        <f t="shared" si="0"/>
        <v>-229.49118999999973</v>
      </c>
      <c r="X46" s="50"/>
      <c r="Y46" s="50"/>
      <c r="Z46" s="50">
        <f t="shared" si="2"/>
        <v>0</v>
      </c>
      <c r="AA46" s="115"/>
    </row>
    <row r="47" spans="1:27" ht="15.75" thickBot="1">
      <c r="A47" s="51"/>
      <c r="B47" s="42" t="s">
        <v>88</v>
      </c>
      <c r="D47" s="43">
        <v>45400</v>
      </c>
      <c r="E47" s="43">
        <v>22754</v>
      </c>
      <c r="F47" s="43">
        <v>22646</v>
      </c>
      <c r="H47" s="43">
        <v>44374</v>
      </c>
      <c r="I47" s="43">
        <v>52259.91</v>
      </c>
      <c r="J47" s="43">
        <v>-7885.9100000000035</v>
      </c>
      <c r="L47" s="43">
        <v>29153.22</v>
      </c>
      <c r="M47" s="43">
        <v>24972.52</v>
      </c>
      <c r="N47" s="43">
        <v>4180.7000000000007</v>
      </c>
      <c r="P47" s="43">
        <v>16493</v>
      </c>
      <c r="Q47" s="43">
        <v>10246.4</v>
      </c>
      <c r="R47" s="43">
        <v>2726</v>
      </c>
      <c r="T47" s="43">
        <f>+T45+T46</f>
        <v>11565.508809999999</v>
      </c>
      <c r="U47" s="43">
        <f>+U45+U46</f>
        <v>10902</v>
      </c>
      <c r="V47" s="43">
        <f t="shared" si="0"/>
        <v>663.50880999999936</v>
      </c>
      <c r="X47" s="43">
        <v>140585</v>
      </c>
      <c r="Y47" s="43">
        <f t="shared" si="1"/>
        <v>121134.83</v>
      </c>
      <c r="Z47" s="43">
        <f t="shared" si="2"/>
        <v>19450.169999999998</v>
      </c>
      <c r="AA47" s="111">
        <f>+Y47/X47</f>
        <v>0.8616483266351318</v>
      </c>
    </row>
    <row r="48" spans="1:27" ht="15.75" thickBot="1">
      <c r="A48" s="131" t="s">
        <v>89</v>
      </c>
      <c r="B48" s="132" t="s">
        <v>84</v>
      </c>
      <c r="D48" s="27">
        <v>157742</v>
      </c>
      <c r="E48" s="27">
        <v>121074.11</v>
      </c>
      <c r="F48" s="27">
        <v>36667.89</v>
      </c>
      <c r="H48" s="27">
        <v>180373.05</v>
      </c>
      <c r="I48" s="27">
        <v>148481.32499999998</v>
      </c>
      <c r="J48" s="27">
        <v>31891.725000000006</v>
      </c>
      <c r="L48" s="27">
        <v>163953.78950000001</v>
      </c>
      <c r="M48" s="27">
        <v>119570.66500000001</v>
      </c>
      <c r="N48" s="27">
        <v>44383.124500000005</v>
      </c>
      <c r="P48" s="27">
        <v>123942</v>
      </c>
      <c r="Q48" s="27">
        <v>121327.58500000002</v>
      </c>
      <c r="R48" s="27">
        <v>13419</v>
      </c>
      <c r="T48" s="27">
        <v>120864.56721795001</v>
      </c>
      <c r="U48" s="27">
        <v>90207</v>
      </c>
      <c r="V48" s="27">
        <f t="shared" si="0"/>
        <v>30657.567217950011</v>
      </c>
      <c r="X48" s="27">
        <v>730340</v>
      </c>
      <c r="Y48" s="27">
        <f t="shared" si="1"/>
        <v>600660.68499999994</v>
      </c>
      <c r="Z48" s="27">
        <f t="shared" si="2"/>
        <v>129679.31500000006</v>
      </c>
      <c r="AA48" s="105">
        <f>+Y48/X48</f>
        <v>0.82243980201002265</v>
      </c>
    </row>
    <row r="49" spans="1:27" ht="15.75" thickBot="1">
      <c r="A49" s="51"/>
      <c r="B49" s="51" t="s">
        <v>90</v>
      </c>
      <c r="D49" s="52">
        <v>280382</v>
      </c>
      <c r="E49" s="52">
        <v>196894.74653846154</v>
      </c>
      <c r="F49" s="52">
        <v>83487.253461538465</v>
      </c>
      <c r="H49" s="52">
        <v>246941.55</v>
      </c>
      <c r="I49" s="52">
        <v>263891.73499999999</v>
      </c>
      <c r="J49" s="52">
        <v>-16950.184999999998</v>
      </c>
      <c r="L49" s="52">
        <v>208939.891</v>
      </c>
      <c r="M49" s="52">
        <v>165491.185</v>
      </c>
      <c r="N49" s="52">
        <v>43448.706000000006</v>
      </c>
      <c r="P49" s="52">
        <v>205495</v>
      </c>
      <c r="Q49" s="52">
        <v>196982.88500000001</v>
      </c>
      <c r="R49" s="52">
        <v>17855</v>
      </c>
      <c r="T49" s="52">
        <f>+T48+T47+T44</f>
        <v>210081.24826995001</v>
      </c>
      <c r="U49" s="52">
        <f>+U48+U47+U44</f>
        <v>177385</v>
      </c>
      <c r="V49" s="52">
        <f t="shared" si="0"/>
        <v>32696.248269950011</v>
      </c>
      <c r="X49" s="52">
        <f>+X48+X47+X44</f>
        <v>1096885</v>
      </c>
      <c r="Y49" s="52">
        <f t="shared" si="1"/>
        <v>1000645.5515384616</v>
      </c>
      <c r="Z49" s="52">
        <f>+Z48+Z47+Z44</f>
        <v>96239.448461538472</v>
      </c>
      <c r="AA49" s="116">
        <f>+Y49/X49</f>
        <v>0.91226113178543022</v>
      </c>
    </row>
    <row r="50" spans="1:27" ht="15.75" thickBot="1">
      <c r="A50" s="53"/>
      <c r="B50" s="53"/>
      <c r="D50" s="54"/>
      <c r="E50" s="54"/>
      <c r="F50" s="54"/>
      <c r="H50" s="54"/>
      <c r="I50" s="54"/>
      <c r="J50" s="54"/>
      <c r="L50" s="54"/>
      <c r="M50" s="54"/>
      <c r="N50" s="54"/>
      <c r="P50" s="54"/>
      <c r="Q50" s="54"/>
      <c r="R50" s="54"/>
      <c r="T50" s="54"/>
      <c r="U50" s="54"/>
      <c r="V50" s="54"/>
      <c r="X50" s="54"/>
      <c r="Y50" s="54">
        <f t="shared" si="1"/>
        <v>0</v>
      </c>
      <c r="Z50" s="54">
        <f t="shared" si="2"/>
        <v>0</v>
      </c>
      <c r="AA50" s="117"/>
    </row>
    <row r="51" spans="1:27" ht="15.75" thickBot="1">
      <c r="A51" s="51"/>
      <c r="B51" s="42" t="s">
        <v>91</v>
      </c>
      <c r="D51" s="52">
        <v>1099903</v>
      </c>
      <c r="E51" s="52">
        <v>617174.49615384615</v>
      </c>
      <c r="F51" s="52">
        <v>482728.50384615385</v>
      </c>
      <c r="H51" s="52">
        <v>1526564.95</v>
      </c>
      <c r="I51" s="52">
        <v>1150640.7050000001</v>
      </c>
      <c r="J51" s="52">
        <v>375924.24499999988</v>
      </c>
      <c r="L51" s="52">
        <v>847336.77740000002</v>
      </c>
      <c r="M51" s="52">
        <v>934383.07165000006</v>
      </c>
      <c r="N51" s="52">
        <v>-87046.294250000035</v>
      </c>
      <c r="P51" s="52">
        <v>696337</v>
      </c>
      <c r="Q51" s="52">
        <v>657385.99236667424</v>
      </c>
      <c r="R51" s="52">
        <v>73624.239999999991</v>
      </c>
      <c r="T51" s="52">
        <f>+T49+T40+T25</f>
        <v>640685.74826995004</v>
      </c>
      <c r="U51" s="52">
        <f>+U49+U40+U25</f>
        <v>606624</v>
      </c>
      <c r="V51" s="52">
        <f t="shared" si="0"/>
        <v>34061.74826995004</v>
      </c>
      <c r="X51" s="52">
        <f>+X49+X40+X25</f>
        <v>3954843</v>
      </c>
      <c r="Y51" s="52">
        <f t="shared" si="1"/>
        <v>3966208.2651705211</v>
      </c>
      <c r="Z51" s="52">
        <f>+Z49+Z40+Z25</f>
        <v>-11365.265170520346</v>
      </c>
      <c r="AA51" s="116">
        <f>+Y51/X51</f>
        <v>1.0028737588750101</v>
      </c>
    </row>
    <row r="52" spans="1:27">
      <c r="A52"/>
      <c r="B52"/>
      <c r="D52"/>
      <c r="E52"/>
      <c r="F52"/>
      <c r="H52"/>
      <c r="I52"/>
      <c r="J52"/>
      <c r="L52"/>
      <c r="M52"/>
      <c r="N52"/>
      <c r="P52"/>
      <c r="Q52"/>
      <c r="R52"/>
      <c r="T52"/>
      <c r="U52"/>
      <c r="V52"/>
      <c r="X52"/>
      <c r="Y52"/>
      <c r="Z52"/>
      <c r="AA52" s="95"/>
    </row>
    <row r="53" spans="1:27">
      <c r="A53"/>
      <c r="B53" s="55"/>
      <c r="D53" s="56"/>
      <c r="E53" s="56"/>
      <c r="F53" s="56"/>
      <c r="H53" s="56"/>
      <c r="I53" s="56"/>
      <c r="J53" s="56"/>
      <c r="L53" s="56"/>
      <c r="M53" s="56"/>
      <c r="N53" s="56"/>
      <c r="P53" s="56"/>
      <c r="Q53" s="56"/>
      <c r="R53" s="56"/>
      <c r="T53" s="56"/>
      <c r="U53" s="56"/>
      <c r="V53" s="56"/>
      <c r="X53" s="56"/>
      <c r="Y53" s="56"/>
      <c r="Z53" s="56"/>
      <c r="AA53"/>
    </row>
    <row r="54" spans="1:27">
      <c r="A54"/>
      <c r="B54" s="57"/>
      <c r="D54" s="55"/>
      <c r="E54" s="55"/>
      <c r="F54" s="55"/>
      <c r="H54" s="55"/>
      <c r="I54" s="55"/>
      <c r="J54" s="55"/>
      <c r="L54" s="55"/>
      <c r="M54" s="55"/>
      <c r="N54" s="55"/>
      <c r="P54" s="55"/>
      <c r="Q54" s="55"/>
      <c r="R54" s="55"/>
      <c r="T54" s="55"/>
      <c r="U54" s="55"/>
      <c r="V54" s="55"/>
      <c r="X54" s="55"/>
      <c r="Y54" s="55"/>
      <c r="Z54" s="55"/>
      <c r="AA54" s="119"/>
    </row>
    <row r="55" spans="1:27">
      <c r="A55"/>
      <c r="B55" s="57"/>
      <c r="D55" s="55"/>
      <c r="E55" s="55"/>
      <c r="F55" s="55"/>
      <c r="H55" s="55"/>
      <c r="I55" s="55"/>
      <c r="J55" s="55"/>
      <c r="L55" s="55"/>
      <c r="M55" s="55"/>
      <c r="N55" s="55"/>
      <c r="P55" s="55"/>
      <c r="Q55" s="55"/>
      <c r="R55" s="55"/>
      <c r="T55" s="55"/>
      <c r="U55" s="55"/>
      <c r="V55" s="55"/>
      <c r="X55" s="55"/>
      <c r="Y55" s="55"/>
      <c r="Z55" s="55"/>
      <c r="AA55" s="119"/>
    </row>
    <row r="56" spans="1:27">
      <c r="A56"/>
      <c r="B56" s="58"/>
      <c r="D56" s="58"/>
      <c r="E56" s="58"/>
      <c r="F56" s="58"/>
      <c r="H56" s="58"/>
      <c r="I56" s="58"/>
      <c r="J56" s="58"/>
      <c r="L56" s="58"/>
      <c r="M56" s="58"/>
      <c r="N56" s="58"/>
      <c r="P56" s="58"/>
      <c r="Q56" s="58"/>
      <c r="R56" s="58"/>
      <c r="T56" s="58"/>
      <c r="U56" s="58"/>
      <c r="V56" s="58"/>
      <c r="X56" s="58"/>
      <c r="Y56" s="58"/>
      <c r="Z56" s="58"/>
      <c r="AA56" s="120"/>
    </row>
    <row r="57" spans="1:27">
      <c r="A57"/>
      <c r="B57" s="57"/>
      <c r="D57" s="56"/>
      <c r="E57" s="56"/>
      <c r="F57" s="56"/>
      <c r="H57" s="56"/>
      <c r="I57" s="56"/>
      <c r="J57" s="56"/>
      <c r="L57" s="56"/>
      <c r="M57" s="56"/>
      <c r="N57" s="56"/>
      <c r="P57" s="56"/>
      <c r="Q57" s="56"/>
      <c r="R57" s="56"/>
      <c r="T57" s="56"/>
      <c r="U57" s="56"/>
      <c r="V57" s="56"/>
      <c r="X57" s="56"/>
      <c r="Y57" s="56"/>
      <c r="Z57" s="56"/>
      <c r="AA57" s="121"/>
    </row>
    <row r="58" spans="1:27">
      <c r="A58" s="59"/>
      <c r="B58" s="59"/>
      <c r="D58" s="59"/>
      <c r="E58" s="59"/>
      <c r="F58" s="59"/>
      <c r="H58" s="59"/>
      <c r="I58" s="59"/>
      <c r="J58" s="59"/>
      <c r="L58" s="59"/>
      <c r="M58" s="59"/>
      <c r="N58" s="59"/>
      <c r="P58" s="59"/>
      <c r="Q58" s="59"/>
      <c r="R58" s="59"/>
      <c r="T58" s="59"/>
      <c r="U58" s="59"/>
      <c r="V58" s="59"/>
      <c r="X58" s="59"/>
      <c r="Y58" s="59"/>
      <c r="Z58" s="59"/>
      <c r="AA58" s="122"/>
    </row>
    <row r="59" spans="1:27">
      <c r="A59"/>
      <c r="B59"/>
      <c r="D59"/>
      <c r="E59"/>
      <c r="F59"/>
      <c r="H59"/>
      <c r="I59"/>
      <c r="J59"/>
      <c r="L59"/>
      <c r="M59"/>
      <c r="N59"/>
      <c r="P59"/>
      <c r="Q59"/>
      <c r="R59"/>
      <c r="T59"/>
      <c r="U59"/>
      <c r="V59"/>
      <c r="X59"/>
      <c r="Y59"/>
      <c r="Z59"/>
      <c r="AA59" s="95"/>
    </row>
    <row r="60" spans="1:27">
      <c r="A60"/>
      <c r="B60"/>
      <c r="D60"/>
      <c r="E60"/>
      <c r="F60"/>
      <c r="H60"/>
      <c r="I60"/>
      <c r="J60"/>
      <c r="L60"/>
      <c r="M60"/>
      <c r="N60"/>
      <c r="P60"/>
      <c r="Q60"/>
      <c r="R60"/>
      <c r="T60"/>
      <c r="U60"/>
      <c r="V60"/>
      <c r="X60"/>
      <c r="Y60"/>
      <c r="Z60"/>
      <c r="AA60" s="95"/>
    </row>
    <row r="61" spans="1:27">
      <c r="A61"/>
      <c r="B61"/>
      <c r="D61"/>
      <c r="E61"/>
      <c r="F61"/>
      <c r="H61"/>
      <c r="I61"/>
      <c r="J61"/>
      <c r="L61"/>
      <c r="M61"/>
      <c r="N61"/>
      <c r="P61"/>
      <c r="Q61"/>
      <c r="R61"/>
      <c r="T61"/>
      <c r="U61"/>
      <c r="V61"/>
      <c r="X61"/>
      <c r="Y61"/>
      <c r="Z61"/>
      <c r="AA61" s="95"/>
    </row>
    <row r="62" spans="1:27">
      <c r="A62"/>
      <c r="B62"/>
      <c r="D62"/>
      <c r="E62"/>
      <c r="F62"/>
      <c r="H62"/>
      <c r="I62"/>
      <c r="J62"/>
      <c r="L62"/>
      <c r="M62"/>
      <c r="N62"/>
      <c r="P62"/>
      <c r="Q62"/>
      <c r="R62"/>
      <c r="T62"/>
      <c r="U62"/>
      <c r="V62"/>
      <c r="X62"/>
      <c r="Y62"/>
      <c r="Z62"/>
      <c r="AA62" s="95"/>
    </row>
    <row r="63" spans="1:27">
      <c r="A63"/>
      <c r="B63"/>
      <c r="D63"/>
      <c r="E63"/>
      <c r="F63"/>
      <c r="H63"/>
      <c r="I63"/>
      <c r="J63"/>
      <c r="L63"/>
      <c r="M63"/>
      <c r="N63"/>
      <c r="P63"/>
      <c r="Q63"/>
      <c r="R63"/>
      <c r="T63"/>
      <c r="U63"/>
      <c r="V63"/>
      <c r="X63"/>
      <c r="Y63"/>
      <c r="Z63"/>
      <c r="AA63" s="95"/>
    </row>
    <row r="64" spans="1:27">
      <c r="A64"/>
      <c r="B64"/>
      <c r="D64"/>
      <c r="E64"/>
      <c r="F64"/>
      <c r="H64"/>
      <c r="I64"/>
      <c r="J64"/>
      <c r="L64"/>
      <c r="M64"/>
      <c r="N64"/>
      <c r="P64"/>
      <c r="Q64"/>
      <c r="R64"/>
      <c r="T64"/>
      <c r="U64"/>
      <c r="V64"/>
      <c r="X64"/>
      <c r="Y64"/>
      <c r="Z64"/>
      <c r="AA64" s="95"/>
    </row>
    <row r="65" spans="27:27" customFormat="1">
      <c r="AA65" s="95"/>
    </row>
    <row r="66" spans="27:27" customFormat="1">
      <c r="AA66" s="95"/>
    </row>
    <row r="67" spans="27:27" customFormat="1">
      <c r="AA67" s="95"/>
    </row>
    <row r="68" spans="27:27" customFormat="1">
      <c r="AA68" s="95"/>
    </row>
    <row r="69" spans="27:27" customFormat="1">
      <c r="AA69" s="95"/>
    </row>
    <row r="70" spans="27:27" customFormat="1">
      <c r="AA70" s="95"/>
    </row>
    <row r="71" spans="27:27" customFormat="1">
      <c r="AA71" s="95"/>
    </row>
    <row r="72" spans="27:27" customFormat="1">
      <c r="AA72" s="95"/>
    </row>
    <row r="73" spans="27:27" customFormat="1">
      <c r="AA73" s="95"/>
    </row>
    <row r="74" spans="27:27" customFormat="1">
      <c r="AA74" s="95"/>
    </row>
    <row r="75" spans="27:27" customFormat="1">
      <c r="AA75" s="95"/>
    </row>
    <row r="76" spans="27:27" customFormat="1">
      <c r="AA76" s="95"/>
    </row>
    <row r="77" spans="27:27" customFormat="1">
      <c r="AA77" s="95"/>
    </row>
    <row r="78" spans="27:27" customFormat="1">
      <c r="AA78" s="95"/>
    </row>
    <row r="79" spans="27:27" customFormat="1">
      <c r="AA79" s="95"/>
    </row>
    <row r="80" spans="27:27" customFormat="1">
      <c r="AA80" s="95"/>
    </row>
    <row r="81" spans="27:27" customFormat="1">
      <c r="AA81" s="95"/>
    </row>
    <row r="82" spans="27:27" customFormat="1">
      <c r="AA82" s="95"/>
    </row>
    <row r="83" spans="27:27" customFormat="1">
      <c r="AA83" s="95"/>
    </row>
    <row r="84" spans="27:27" customFormat="1">
      <c r="AA84" s="95"/>
    </row>
    <row r="85" spans="27:27" customFormat="1">
      <c r="AA85" s="95"/>
    </row>
    <row r="86" spans="27:27" customFormat="1">
      <c r="AA86" s="95"/>
    </row>
    <row r="87" spans="27:27" customFormat="1">
      <c r="AA87" s="95"/>
    </row>
    <row r="88" spans="27:27" customFormat="1">
      <c r="AA88" s="95"/>
    </row>
    <row r="89" spans="27:27" customFormat="1">
      <c r="AA89" s="95"/>
    </row>
    <row r="90" spans="27:27" customFormat="1">
      <c r="AA90" s="95"/>
    </row>
    <row r="91" spans="27:27" customFormat="1">
      <c r="AA91" s="95"/>
    </row>
    <row r="92" spans="27:27" customFormat="1">
      <c r="AA92" s="95"/>
    </row>
    <row r="93" spans="27:27" customFormat="1">
      <c r="AA93" s="95"/>
    </row>
    <row r="94" spans="27:27" customFormat="1">
      <c r="AA94" s="95"/>
    </row>
    <row r="95" spans="27:27" customFormat="1">
      <c r="AA95" s="95"/>
    </row>
    <row r="96" spans="27:27" customFormat="1">
      <c r="AA96" s="95"/>
    </row>
    <row r="97" spans="27:27" customFormat="1">
      <c r="AA97" s="95"/>
    </row>
    <row r="98" spans="27:27" customFormat="1">
      <c r="AA98" s="95"/>
    </row>
    <row r="99" spans="27:27" customFormat="1">
      <c r="AA99" s="95"/>
    </row>
    <row r="100" spans="27:27" customFormat="1">
      <c r="AA100" s="95"/>
    </row>
    <row r="101" spans="27:27" customFormat="1">
      <c r="AA101" s="95"/>
    </row>
    <row r="102" spans="27:27" customFormat="1">
      <c r="AA102" s="95"/>
    </row>
    <row r="103" spans="27:27" customFormat="1">
      <c r="AA103" s="95"/>
    </row>
    <row r="104" spans="27:27" customFormat="1">
      <c r="AA104" s="95"/>
    </row>
    <row r="105" spans="27:27" customFormat="1">
      <c r="AA105" s="95"/>
    </row>
    <row r="106" spans="27:27" customFormat="1">
      <c r="AA106" s="95"/>
    </row>
    <row r="107" spans="27:27" customFormat="1">
      <c r="AA107" s="95"/>
    </row>
    <row r="108" spans="27:27" customFormat="1">
      <c r="AA108" s="95"/>
    </row>
    <row r="109" spans="27:27" customFormat="1">
      <c r="AA109" s="95"/>
    </row>
    <row r="110" spans="27:27" customFormat="1">
      <c r="AA110" s="95"/>
    </row>
    <row r="111" spans="27:27" customFormat="1">
      <c r="AA111" s="95"/>
    </row>
    <row r="112" spans="27:27" customFormat="1">
      <c r="AA112" s="95"/>
    </row>
    <row r="113" spans="27:27" customFormat="1">
      <c r="AA113" s="95"/>
    </row>
    <row r="114" spans="27:27" customFormat="1">
      <c r="AA114" s="95"/>
    </row>
    <row r="115" spans="27:27" customFormat="1">
      <c r="AA115" s="95"/>
    </row>
    <row r="116" spans="27:27" customFormat="1">
      <c r="AA116" s="95"/>
    </row>
    <row r="117" spans="27:27" customFormat="1">
      <c r="AA117" s="95"/>
    </row>
    <row r="118" spans="27:27" customFormat="1">
      <c r="AA118" s="95"/>
    </row>
    <row r="119" spans="27:27" customFormat="1">
      <c r="AA119" s="95"/>
    </row>
    <row r="120" spans="27:27" customFormat="1">
      <c r="AA120" s="95"/>
    </row>
    <row r="121" spans="27:27" customFormat="1">
      <c r="AA121" s="95"/>
    </row>
    <row r="122" spans="27:27" customFormat="1">
      <c r="AA122" s="95"/>
    </row>
    <row r="123" spans="27:27" customFormat="1">
      <c r="AA123" s="95"/>
    </row>
    <row r="124" spans="27:27" customFormat="1">
      <c r="AA124" s="95"/>
    </row>
    <row r="125" spans="27:27" customFormat="1">
      <c r="AA125" s="95"/>
    </row>
    <row r="126" spans="27:27" customFormat="1">
      <c r="AA126" s="95"/>
    </row>
    <row r="127" spans="27:27" customFormat="1">
      <c r="AA127" s="95"/>
    </row>
    <row r="128" spans="27:27" customFormat="1">
      <c r="AA128" s="95"/>
    </row>
    <row r="129" spans="27:27" customFormat="1">
      <c r="AA129" s="95"/>
    </row>
    <row r="130" spans="27:27" customFormat="1">
      <c r="AA130" s="95"/>
    </row>
    <row r="131" spans="27:27" customFormat="1">
      <c r="AA131" s="95"/>
    </row>
    <row r="132" spans="27:27" customFormat="1">
      <c r="AA132" s="95"/>
    </row>
    <row r="133" spans="27:27" customFormat="1">
      <c r="AA133" s="95"/>
    </row>
    <row r="134" spans="27:27" customFormat="1">
      <c r="AA134" s="95"/>
    </row>
    <row r="135" spans="27:27" customFormat="1">
      <c r="AA135" s="95"/>
    </row>
    <row r="136" spans="27:27" customFormat="1">
      <c r="AA136" s="95"/>
    </row>
    <row r="137" spans="27:27" customFormat="1">
      <c r="AA137" s="95"/>
    </row>
    <row r="138" spans="27:27" customFormat="1">
      <c r="AA138" s="95"/>
    </row>
    <row r="139" spans="27:27" customFormat="1">
      <c r="AA139" s="95"/>
    </row>
    <row r="140" spans="27:27" customFormat="1">
      <c r="AA140" s="95"/>
    </row>
    <row r="141" spans="27:27" customFormat="1">
      <c r="AA141" s="95"/>
    </row>
    <row r="142" spans="27:27" customFormat="1">
      <c r="AA142" s="95"/>
    </row>
    <row r="143" spans="27:27" customFormat="1">
      <c r="AA143" s="95"/>
    </row>
    <row r="144" spans="27:27" customFormat="1">
      <c r="AA144" s="95"/>
    </row>
    <row r="145" spans="27:27" customFormat="1">
      <c r="AA145" s="95"/>
    </row>
    <row r="146" spans="27:27" customFormat="1">
      <c r="AA146" s="95"/>
    </row>
    <row r="147" spans="27:27" customFormat="1">
      <c r="AA147" s="95"/>
    </row>
    <row r="148" spans="27:27" customFormat="1">
      <c r="AA148" s="95"/>
    </row>
    <row r="149" spans="27:27" customFormat="1">
      <c r="AA149" s="95"/>
    </row>
    <row r="150" spans="27:27" customFormat="1">
      <c r="AA150" s="95"/>
    </row>
    <row r="151" spans="27:27" customFormat="1">
      <c r="AA151" s="95"/>
    </row>
    <row r="152" spans="27:27" customFormat="1">
      <c r="AA152" s="95"/>
    </row>
    <row r="153" spans="27:27" customFormat="1">
      <c r="AA153" s="95"/>
    </row>
    <row r="154" spans="27:27" customFormat="1">
      <c r="AA154" s="95"/>
    </row>
    <row r="155" spans="27:27" customFormat="1">
      <c r="AA155" s="95"/>
    </row>
    <row r="156" spans="27:27" customFormat="1">
      <c r="AA156" s="95"/>
    </row>
    <row r="157" spans="27:27" customFormat="1">
      <c r="AA157" s="95"/>
    </row>
    <row r="158" spans="27:27" customFormat="1">
      <c r="AA158" s="95"/>
    </row>
    <row r="159" spans="27:27" customFormat="1">
      <c r="AA159" s="95"/>
    </row>
    <row r="160" spans="27:27" customFormat="1">
      <c r="AA160" s="95"/>
    </row>
    <row r="161" spans="27:27" customFormat="1">
      <c r="AA161" s="95"/>
    </row>
    <row r="162" spans="27:27" customFormat="1">
      <c r="AA162" s="95"/>
    </row>
    <row r="163" spans="27:27" customFormat="1">
      <c r="AA163" s="95"/>
    </row>
    <row r="164" spans="27:27" customFormat="1">
      <c r="AA164" s="95"/>
    </row>
    <row r="165" spans="27:27" customFormat="1">
      <c r="AA165" s="95"/>
    </row>
    <row r="166" spans="27:27" customFormat="1">
      <c r="AA166" s="95"/>
    </row>
    <row r="167" spans="27:27" customFormat="1">
      <c r="AA167" s="95"/>
    </row>
    <row r="168" spans="27:27" customFormat="1">
      <c r="AA168" s="95"/>
    </row>
    <row r="169" spans="27:27" customFormat="1">
      <c r="AA169" s="95"/>
    </row>
    <row r="170" spans="27:27" customFormat="1">
      <c r="AA170" s="95"/>
    </row>
    <row r="171" spans="27:27" customFormat="1">
      <c r="AA171" s="95"/>
    </row>
    <row r="172" spans="27:27" customFormat="1">
      <c r="AA172" s="95"/>
    </row>
    <row r="173" spans="27:27" customFormat="1">
      <c r="AA173" s="95"/>
    </row>
    <row r="174" spans="27:27" customFormat="1">
      <c r="AA174" s="95"/>
    </row>
    <row r="175" spans="27:27" customFormat="1">
      <c r="AA175" s="95"/>
    </row>
    <row r="176" spans="27:27" customFormat="1">
      <c r="AA176" s="95"/>
    </row>
    <row r="177" spans="27:27" customFormat="1">
      <c r="AA177" s="95"/>
    </row>
    <row r="178" spans="27:27" customFormat="1">
      <c r="AA178" s="95"/>
    </row>
    <row r="179" spans="27:27" customFormat="1">
      <c r="AA179" s="95"/>
    </row>
    <row r="180" spans="27:27" customFormat="1">
      <c r="AA180" s="95"/>
    </row>
    <row r="181" spans="27:27" customFormat="1">
      <c r="AA181" s="95"/>
    </row>
    <row r="182" spans="27:27" customFormat="1">
      <c r="AA182" s="95"/>
    </row>
    <row r="183" spans="27:27" customFormat="1">
      <c r="AA183" s="95"/>
    </row>
    <row r="184" spans="27:27" customFormat="1">
      <c r="AA184" s="95"/>
    </row>
    <row r="185" spans="27:27" customFormat="1">
      <c r="AA185" s="95"/>
    </row>
    <row r="186" spans="27:27" customFormat="1">
      <c r="AA186" s="95"/>
    </row>
    <row r="187" spans="27:27" customFormat="1">
      <c r="AA187" s="95"/>
    </row>
    <row r="188" spans="27:27" customFormat="1">
      <c r="AA188" s="95"/>
    </row>
    <row r="189" spans="27:27" customFormat="1">
      <c r="AA189" s="95"/>
    </row>
    <row r="190" spans="27:27" customFormat="1">
      <c r="AA190" s="95"/>
    </row>
    <row r="191" spans="27:27" customFormat="1">
      <c r="AA191" s="95"/>
    </row>
    <row r="192" spans="27:27" customFormat="1">
      <c r="AA192" s="95"/>
    </row>
    <row r="193" spans="27:27" customFormat="1">
      <c r="AA193" s="95"/>
    </row>
    <row r="194" spans="27:27" customFormat="1">
      <c r="AA194" s="95"/>
    </row>
    <row r="195" spans="27:27" customFormat="1">
      <c r="AA195" s="95"/>
    </row>
    <row r="196" spans="27:27" customFormat="1">
      <c r="AA196" s="95"/>
    </row>
    <row r="197" spans="27:27" customFormat="1">
      <c r="AA197" s="95"/>
    </row>
    <row r="198" spans="27:27" customFormat="1">
      <c r="AA198" s="95"/>
    </row>
    <row r="199" spans="27:27" customFormat="1">
      <c r="AA199" s="95"/>
    </row>
    <row r="200" spans="27:27" customFormat="1">
      <c r="AA200" s="95"/>
    </row>
    <row r="201" spans="27:27" customFormat="1">
      <c r="AA201" s="95"/>
    </row>
    <row r="202" spans="27:27" customFormat="1">
      <c r="AA202" s="95"/>
    </row>
    <row r="203" spans="27:27" customFormat="1">
      <c r="AA203" s="95"/>
    </row>
    <row r="204" spans="27:27" customFormat="1">
      <c r="AA204" s="95"/>
    </row>
    <row r="205" spans="27:27" customFormat="1">
      <c r="AA205" s="95"/>
    </row>
    <row r="206" spans="27:27" customFormat="1">
      <c r="AA206" s="95"/>
    </row>
    <row r="207" spans="27:27" customFormat="1">
      <c r="AA207" s="95"/>
    </row>
    <row r="208" spans="27:27" customFormat="1">
      <c r="AA208" s="95"/>
    </row>
    <row r="209" spans="27:27" customFormat="1">
      <c r="AA209" s="95"/>
    </row>
    <row r="210" spans="27:27" customFormat="1">
      <c r="AA210" s="95"/>
    </row>
    <row r="211" spans="27:27" customFormat="1">
      <c r="AA211" s="95"/>
    </row>
    <row r="212" spans="27:27" customFormat="1">
      <c r="AA212" s="95"/>
    </row>
    <row r="213" spans="27:27" customFormat="1">
      <c r="AA213" s="95"/>
    </row>
    <row r="214" spans="27:27" customFormat="1">
      <c r="AA214" s="95"/>
    </row>
    <row r="215" spans="27:27" customFormat="1">
      <c r="AA215" s="95"/>
    </row>
    <row r="216" spans="27:27" customFormat="1">
      <c r="AA216" s="95"/>
    </row>
    <row r="217" spans="27:27" customFormat="1">
      <c r="AA217" s="95"/>
    </row>
    <row r="218" spans="27:27" customFormat="1">
      <c r="AA218" s="95"/>
    </row>
    <row r="219" spans="27:27" customFormat="1">
      <c r="AA219" s="95"/>
    </row>
    <row r="220" spans="27:27" customFormat="1">
      <c r="AA220" s="95"/>
    </row>
    <row r="221" spans="27:27" customFormat="1">
      <c r="AA221" s="95"/>
    </row>
    <row r="222" spans="27:27" customFormat="1">
      <c r="AA222" s="95"/>
    </row>
    <row r="223" spans="27:27" customFormat="1">
      <c r="AA223" s="95"/>
    </row>
    <row r="224" spans="27:27" customFormat="1">
      <c r="AA224" s="95"/>
    </row>
    <row r="225" spans="27:27" customFormat="1">
      <c r="AA225" s="95"/>
    </row>
    <row r="226" spans="27:27" customFormat="1">
      <c r="AA226" s="95"/>
    </row>
    <row r="227" spans="27:27" customFormat="1">
      <c r="AA227" s="95"/>
    </row>
    <row r="228" spans="27:27" customFormat="1">
      <c r="AA228" s="95"/>
    </row>
    <row r="229" spans="27:27" customFormat="1">
      <c r="AA229" s="95"/>
    </row>
    <row r="230" spans="27:27" customFormat="1">
      <c r="AA230" s="95"/>
    </row>
    <row r="231" spans="27:27" customFormat="1">
      <c r="AA231" s="95"/>
    </row>
    <row r="232" spans="27:27" customFormat="1">
      <c r="AA232" s="95"/>
    </row>
    <row r="233" spans="27:27" customFormat="1">
      <c r="AA233" s="95"/>
    </row>
    <row r="234" spans="27:27" customFormat="1">
      <c r="AA234" s="95"/>
    </row>
    <row r="235" spans="27:27" customFormat="1">
      <c r="AA235" s="95"/>
    </row>
    <row r="236" spans="27:27" customFormat="1">
      <c r="AA236" s="95"/>
    </row>
    <row r="237" spans="27:27" customFormat="1">
      <c r="AA237" s="95"/>
    </row>
    <row r="238" spans="27:27" customFormat="1">
      <c r="AA238" s="95"/>
    </row>
    <row r="239" spans="27:27" customFormat="1">
      <c r="AA239" s="95"/>
    </row>
    <row r="240" spans="27:27" customFormat="1">
      <c r="AA240" s="95"/>
    </row>
    <row r="241" spans="27:27" customFormat="1">
      <c r="AA241" s="95"/>
    </row>
    <row r="242" spans="27:27" customFormat="1">
      <c r="AA242" s="95"/>
    </row>
    <row r="243" spans="27:27" customFormat="1">
      <c r="AA243" s="95"/>
    </row>
    <row r="244" spans="27:27" customFormat="1">
      <c r="AA244" s="95"/>
    </row>
    <row r="245" spans="27:27" customFormat="1">
      <c r="AA245" s="95"/>
    </row>
    <row r="246" spans="27:27" customFormat="1">
      <c r="AA246" s="95"/>
    </row>
    <row r="247" spans="27:27" customFormat="1">
      <c r="AA247" s="95"/>
    </row>
    <row r="248" spans="27:27" customFormat="1">
      <c r="AA248" s="95"/>
    </row>
    <row r="249" spans="27:27" customFormat="1">
      <c r="AA249" s="95"/>
    </row>
    <row r="250" spans="27:27" customFormat="1">
      <c r="AA250" s="95"/>
    </row>
    <row r="251" spans="27:27" customFormat="1">
      <c r="AA251" s="95"/>
    </row>
    <row r="252" spans="27:27" customFormat="1">
      <c r="AA252" s="95"/>
    </row>
    <row r="253" spans="27:27" customFormat="1">
      <c r="AA253" s="95"/>
    </row>
    <row r="254" spans="27:27" customFormat="1">
      <c r="AA254" s="95"/>
    </row>
    <row r="255" spans="27:27" customFormat="1">
      <c r="AA255" s="95"/>
    </row>
    <row r="256" spans="27:27" customFormat="1">
      <c r="AA256" s="95"/>
    </row>
    <row r="257" spans="27:27" customFormat="1">
      <c r="AA257" s="95"/>
    </row>
    <row r="258" spans="27:27" customFormat="1">
      <c r="AA258" s="95"/>
    </row>
    <row r="259" spans="27:27" customFormat="1">
      <c r="AA259" s="95"/>
    </row>
    <row r="260" spans="27:27" customFormat="1">
      <c r="AA260" s="95"/>
    </row>
    <row r="261" spans="27:27" customFormat="1">
      <c r="AA261" s="95"/>
    </row>
    <row r="262" spans="27:27" customFormat="1">
      <c r="AA262" s="95"/>
    </row>
    <row r="263" spans="27:27" customFormat="1">
      <c r="AA263" s="95"/>
    </row>
    <row r="264" spans="27:27" customFormat="1">
      <c r="AA264" s="95"/>
    </row>
    <row r="265" spans="27:27" customFormat="1">
      <c r="AA265" s="95"/>
    </row>
    <row r="266" spans="27:27" customFormat="1">
      <c r="AA266" s="95"/>
    </row>
    <row r="267" spans="27:27" customFormat="1">
      <c r="AA267" s="95"/>
    </row>
    <row r="268" spans="27:27" customFormat="1">
      <c r="AA268" s="95"/>
    </row>
    <row r="269" spans="27:27" customFormat="1">
      <c r="AA269" s="95"/>
    </row>
    <row r="270" spans="27:27" customFormat="1">
      <c r="AA270" s="95"/>
    </row>
    <row r="271" spans="27:27" customFormat="1">
      <c r="AA271" s="95"/>
    </row>
    <row r="272" spans="27:27" customFormat="1">
      <c r="AA272" s="95"/>
    </row>
    <row r="273" spans="27:27" customFormat="1">
      <c r="AA273" s="95"/>
    </row>
    <row r="274" spans="27:27" customFormat="1">
      <c r="AA274" s="95"/>
    </row>
    <row r="275" spans="27:27" customFormat="1">
      <c r="AA275" s="95"/>
    </row>
    <row r="276" spans="27:27" customFormat="1">
      <c r="AA276" s="95"/>
    </row>
    <row r="277" spans="27:27" customFormat="1">
      <c r="AA277" s="95"/>
    </row>
    <row r="278" spans="27:27" customFormat="1">
      <c r="AA278" s="95"/>
    </row>
    <row r="279" spans="27:27" customFormat="1">
      <c r="AA279" s="95"/>
    </row>
    <row r="280" spans="27:27" customFormat="1">
      <c r="AA280" s="95"/>
    </row>
    <row r="281" spans="27:27" customFormat="1">
      <c r="AA281" s="95"/>
    </row>
    <row r="282" spans="27:27" customFormat="1">
      <c r="AA282" s="95"/>
    </row>
    <row r="283" spans="27:27" customFormat="1">
      <c r="AA283" s="95"/>
    </row>
    <row r="284" spans="27:27" customFormat="1">
      <c r="AA284" s="95"/>
    </row>
    <row r="285" spans="27:27" customFormat="1">
      <c r="AA285" s="95"/>
    </row>
    <row r="286" spans="27:27" customFormat="1">
      <c r="AA286" s="95"/>
    </row>
    <row r="287" spans="27:27" customFormat="1">
      <c r="AA287" s="95"/>
    </row>
    <row r="288" spans="27:27" customFormat="1">
      <c r="AA288" s="95"/>
    </row>
    <row r="289" spans="27:27" customFormat="1">
      <c r="AA289" s="95"/>
    </row>
    <row r="290" spans="27:27" customFormat="1">
      <c r="AA290" s="95"/>
    </row>
    <row r="291" spans="27:27" customFormat="1">
      <c r="AA291" s="95"/>
    </row>
    <row r="292" spans="27:27" customFormat="1">
      <c r="AA292" s="95"/>
    </row>
    <row r="293" spans="27:27" customFormat="1">
      <c r="AA293" s="95"/>
    </row>
    <row r="294" spans="27:27" customFormat="1">
      <c r="AA294" s="95"/>
    </row>
    <row r="295" spans="27:27" customFormat="1">
      <c r="AA295" s="95"/>
    </row>
    <row r="296" spans="27:27" customFormat="1">
      <c r="AA296" s="95"/>
    </row>
    <row r="297" spans="27:27" customFormat="1">
      <c r="AA297" s="95"/>
    </row>
    <row r="298" spans="27:27" customFormat="1">
      <c r="AA298" s="95"/>
    </row>
    <row r="299" spans="27:27" customFormat="1">
      <c r="AA299" s="95"/>
    </row>
    <row r="300" spans="27:27" customFormat="1">
      <c r="AA300" s="95"/>
    </row>
    <row r="301" spans="27:27" customFormat="1">
      <c r="AA301" s="95"/>
    </row>
    <row r="302" spans="27:27" customFormat="1">
      <c r="AA302" s="95"/>
    </row>
    <row r="303" spans="27:27" customFormat="1">
      <c r="AA303" s="95"/>
    </row>
    <row r="304" spans="27:27" customFormat="1">
      <c r="AA304" s="95"/>
    </row>
    <row r="305" spans="27:27" customFormat="1">
      <c r="AA305" s="95"/>
    </row>
    <row r="306" spans="27:27" customFormat="1">
      <c r="AA306" s="95"/>
    </row>
    <row r="307" spans="27:27" customFormat="1">
      <c r="AA307" s="95"/>
    </row>
    <row r="308" spans="27:27" customFormat="1">
      <c r="AA308" s="95"/>
    </row>
    <row r="309" spans="27:27" customFormat="1">
      <c r="AA309" s="95"/>
    </row>
    <row r="310" spans="27:27" customFormat="1">
      <c r="AA310" s="95"/>
    </row>
    <row r="311" spans="27:27" customFormat="1">
      <c r="AA311" s="95"/>
    </row>
    <row r="312" spans="27:27" customFormat="1">
      <c r="AA312" s="95"/>
    </row>
    <row r="313" spans="27:27" customFormat="1">
      <c r="AA313" s="95"/>
    </row>
    <row r="314" spans="27:27" customFormat="1">
      <c r="AA314" s="95"/>
    </row>
    <row r="315" spans="27:27" customFormat="1">
      <c r="AA315" s="95"/>
    </row>
    <row r="316" spans="27:27" customFormat="1">
      <c r="AA316" s="95"/>
    </row>
    <row r="317" spans="27:27" customFormat="1">
      <c r="AA317" s="95"/>
    </row>
    <row r="318" spans="27:27" customFormat="1">
      <c r="AA318" s="95"/>
    </row>
    <row r="319" spans="27:27" customFormat="1">
      <c r="AA319" s="95"/>
    </row>
    <row r="320" spans="27:27" customFormat="1">
      <c r="AA320" s="95"/>
    </row>
    <row r="321" spans="27:27" customFormat="1">
      <c r="AA321" s="95"/>
    </row>
    <row r="322" spans="27:27" customFormat="1">
      <c r="AA322" s="95"/>
    </row>
    <row r="323" spans="27:27" customFormat="1">
      <c r="AA323" s="95"/>
    </row>
    <row r="324" spans="27:27" customFormat="1">
      <c r="AA324" s="95"/>
    </row>
    <row r="325" spans="27:27" customFormat="1">
      <c r="AA325" s="95"/>
    </row>
    <row r="326" spans="27:27" customFormat="1">
      <c r="AA326" s="95"/>
    </row>
    <row r="327" spans="27:27" customFormat="1">
      <c r="AA327" s="95"/>
    </row>
    <row r="328" spans="27:27" customFormat="1">
      <c r="AA328" s="95"/>
    </row>
    <row r="329" spans="27:27" customFormat="1">
      <c r="AA329" s="95"/>
    </row>
    <row r="330" spans="27:27" customFormat="1">
      <c r="AA330" s="95"/>
    </row>
    <row r="331" spans="27:27" customFormat="1">
      <c r="AA331" s="95"/>
    </row>
    <row r="332" spans="27:27" customFormat="1">
      <c r="AA332" s="95"/>
    </row>
    <row r="333" spans="27:27" customFormat="1">
      <c r="AA333" s="95"/>
    </row>
    <row r="334" spans="27:27" customFormat="1">
      <c r="AA334" s="95"/>
    </row>
    <row r="335" spans="27:27" customFormat="1">
      <c r="AA335" s="95"/>
    </row>
    <row r="336" spans="27:27" customFormat="1">
      <c r="AA336" s="95"/>
    </row>
    <row r="337" spans="1:27">
      <c r="A337"/>
      <c r="B337"/>
      <c r="D337"/>
      <c r="E337"/>
      <c r="F337"/>
      <c r="H337"/>
      <c r="I337"/>
      <c r="J337"/>
      <c r="L337"/>
      <c r="M337"/>
      <c r="N337"/>
      <c r="P337"/>
      <c r="Q337"/>
      <c r="R337"/>
      <c r="T337"/>
      <c r="U337"/>
      <c r="V337"/>
      <c r="X337"/>
      <c r="Y337"/>
      <c r="Z337"/>
      <c r="AA337" s="95"/>
    </row>
    <row r="338" spans="1:27">
      <c r="A338"/>
      <c r="B338"/>
      <c r="D338"/>
      <c r="E338"/>
      <c r="F338"/>
      <c r="H338"/>
      <c r="I338"/>
      <c r="J338"/>
      <c r="L338"/>
      <c r="M338"/>
      <c r="N338"/>
      <c r="P338"/>
      <c r="Q338"/>
      <c r="R338"/>
      <c r="T338"/>
      <c r="U338"/>
      <c r="V338"/>
      <c r="X338"/>
      <c r="Y338"/>
      <c r="Z338"/>
      <c r="AA338" s="95"/>
    </row>
    <row r="339" spans="1:27">
      <c r="A339"/>
      <c r="B339"/>
      <c r="D339"/>
      <c r="E339"/>
      <c r="F339"/>
      <c r="H339"/>
      <c r="I339"/>
      <c r="J339"/>
      <c r="L339"/>
      <c r="M339"/>
      <c r="N339"/>
      <c r="P339"/>
      <c r="Q339"/>
      <c r="R339"/>
      <c r="T339"/>
      <c r="U339"/>
      <c r="V339"/>
      <c r="X339"/>
      <c r="Y339"/>
      <c r="Z339"/>
      <c r="AA339" s="95"/>
    </row>
    <row r="340" spans="1:27">
      <c r="A340"/>
      <c r="B340"/>
      <c r="D340"/>
      <c r="E340"/>
      <c r="F340"/>
      <c r="H340"/>
      <c r="I340"/>
      <c r="J340"/>
      <c r="L340"/>
      <c r="M340"/>
      <c r="N340"/>
      <c r="P340"/>
      <c r="Q340"/>
      <c r="R340"/>
      <c r="T340"/>
      <c r="U340"/>
      <c r="V340"/>
      <c r="X340"/>
      <c r="Y340"/>
      <c r="Z340"/>
      <c r="AA340" s="95"/>
    </row>
    <row r="341" spans="1:27">
      <c r="A341"/>
      <c r="B341"/>
      <c r="D341"/>
      <c r="E341"/>
      <c r="F341"/>
      <c r="H341"/>
      <c r="I341"/>
      <c r="J341"/>
      <c r="L341"/>
      <c r="M341"/>
      <c r="N341"/>
      <c r="P341"/>
      <c r="Q341"/>
      <c r="R341"/>
      <c r="T341"/>
      <c r="U341"/>
      <c r="V341"/>
      <c r="X341"/>
      <c r="Y341"/>
      <c r="Z341"/>
      <c r="AA341" s="95"/>
    </row>
    <row r="342" spans="1:27">
      <c r="A342"/>
      <c r="B342"/>
      <c r="D342"/>
      <c r="E342"/>
      <c r="F342"/>
      <c r="H342"/>
      <c r="I342"/>
      <c r="J342"/>
      <c r="L342"/>
      <c r="M342"/>
      <c r="N342"/>
      <c r="P342"/>
      <c r="Q342"/>
      <c r="R342"/>
      <c r="T342"/>
      <c r="U342"/>
      <c r="V342"/>
      <c r="X342"/>
      <c r="Y342"/>
      <c r="Z342"/>
      <c r="AA342" s="95"/>
    </row>
    <row r="343" spans="1:27">
      <c r="A343"/>
      <c r="B343"/>
      <c r="D343"/>
      <c r="E343"/>
      <c r="F343"/>
      <c r="H343"/>
      <c r="I343"/>
      <c r="J343"/>
      <c r="L343"/>
      <c r="M343"/>
      <c r="N343"/>
      <c r="P343"/>
      <c r="Q343"/>
      <c r="R343"/>
      <c r="T343"/>
      <c r="U343"/>
      <c r="V343"/>
      <c r="X343"/>
      <c r="Y343"/>
      <c r="Z343"/>
      <c r="AA343" s="95"/>
    </row>
    <row r="344" spans="1:27">
      <c r="A344"/>
      <c r="B344"/>
      <c r="D344"/>
      <c r="E344"/>
      <c r="F344"/>
      <c r="H344"/>
      <c r="I344"/>
      <c r="J344"/>
      <c r="L344"/>
      <c r="M344"/>
      <c r="N344"/>
      <c r="P344"/>
      <c r="Q344"/>
      <c r="R344"/>
      <c r="T344"/>
      <c r="U344"/>
      <c r="V344"/>
      <c r="X344"/>
      <c r="Y344"/>
      <c r="Z344"/>
      <c r="AA344" s="95"/>
    </row>
    <row r="345" spans="1:27">
      <c r="A345"/>
      <c r="B345"/>
      <c r="D345"/>
      <c r="E345"/>
      <c r="F345"/>
      <c r="H345"/>
      <c r="I345"/>
      <c r="J345"/>
      <c r="L345"/>
      <c r="M345"/>
      <c r="N345"/>
      <c r="P345"/>
      <c r="Q345"/>
      <c r="R345"/>
      <c r="T345"/>
      <c r="U345"/>
      <c r="V345"/>
      <c r="X345"/>
      <c r="Y345"/>
      <c r="Z345"/>
      <c r="AA345" s="95"/>
    </row>
    <row r="346" spans="1:27">
      <c r="A346"/>
      <c r="B346"/>
      <c r="D346"/>
      <c r="E346"/>
      <c r="F346"/>
      <c r="H346"/>
      <c r="I346"/>
      <c r="J346"/>
      <c r="L346"/>
      <c r="M346"/>
      <c r="N346"/>
      <c r="P346"/>
      <c r="Q346"/>
      <c r="R346"/>
      <c r="T346"/>
      <c r="U346"/>
      <c r="V346"/>
      <c r="X346"/>
      <c r="Y346"/>
      <c r="Z346"/>
      <c r="AA346" s="95"/>
    </row>
    <row r="347" spans="1:27">
      <c r="A347"/>
      <c r="B347"/>
      <c r="D347"/>
      <c r="E347"/>
      <c r="F347"/>
      <c r="H347"/>
      <c r="I347"/>
      <c r="J347"/>
      <c r="L347"/>
      <c r="M347"/>
      <c r="N347"/>
      <c r="P347"/>
      <c r="Q347"/>
      <c r="R347"/>
      <c r="T347"/>
      <c r="U347"/>
      <c r="V347"/>
      <c r="X347"/>
      <c r="Y347"/>
      <c r="Z347"/>
      <c r="AA347" s="95"/>
    </row>
    <row r="348" spans="1:27">
      <c r="A348"/>
      <c r="B348"/>
      <c r="D348"/>
      <c r="E348"/>
      <c r="F348"/>
      <c r="H348"/>
      <c r="I348"/>
      <c r="J348"/>
      <c r="L348"/>
      <c r="M348"/>
      <c r="N348"/>
      <c r="P348"/>
      <c r="Q348"/>
      <c r="R348"/>
      <c r="T348"/>
      <c r="U348"/>
      <c r="V348"/>
      <c r="X348"/>
      <c r="Y348"/>
      <c r="Z348"/>
      <c r="AA348" s="95"/>
    </row>
    <row r="349" spans="1:27">
      <c r="A349"/>
      <c r="B349"/>
      <c r="D349"/>
      <c r="E349"/>
      <c r="F349"/>
      <c r="H349"/>
      <c r="I349"/>
      <c r="J349"/>
      <c r="L349"/>
      <c r="M349"/>
      <c r="N349"/>
      <c r="P349"/>
      <c r="Q349"/>
      <c r="R349"/>
      <c r="T349"/>
      <c r="U349"/>
      <c r="V349"/>
      <c r="X349"/>
      <c r="Y349"/>
      <c r="Z349"/>
      <c r="AA349" s="95"/>
    </row>
    <row r="350" spans="1:27">
      <c r="A350"/>
      <c r="B350"/>
      <c r="D350"/>
      <c r="E350"/>
      <c r="F350"/>
      <c r="H350"/>
      <c r="I350"/>
      <c r="J350"/>
      <c r="L350"/>
      <c r="M350"/>
      <c r="N350"/>
      <c r="P350"/>
      <c r="Q350"/>
      <c r="R350"/>
      <c r="T350"/>
      <c r="U350"/>
      <c r="V350"/>
      <c r="X350"/>
      <c r="Y350"/>
      <c r="Z350"/>
      <c r="AA350" s="95"/>
    </row>
    <row r="351" spans="1:27">
      <c r="A351"/>
      <c r="B351"/>
      <c r="D351"/>
      <c r="E351"/>
      <c r="F351"/>
      <c r="H351"/>
      <c r="I351"/>
      <c r="J351"/>
      <c r="L351"/>
      <c r="M351"/>
      <c r="N351"/>
      <c r="P351"/>
      <c r="Q351"/>
      <c r="R351"/>
      <c r="T351"/>
      <c r="U351"/>
      <c r="V351"/>
      <c r="X351"/>
      <c r="Y351"/>
      <c r="Z351"/>
      <c r="AA351" s="95"/>
    </row>
    <row r="352" spans="1:27">
      <c r="A352" s="60"/>
    </row>
    <row r="353" spans="1:1">
      <c r="A353" s="60"/>
    </row>
    <row r="354" spans="1:1">
      <c r="A354" s="60"/>
    </row>
    <row r="355" spans="1:1">
      <c r="A355" s="60"/>
    </row>
    <row r="356" spans="1:1">
      <c r="A356" s="60"/>
    </row>
    <row r="357" spans="1:1">
      <c r="A357" s="60"/>
    </row>
    <row r="358" spans="1:1">
      <c r="A358" s="60"/>
    </row>
    <row r="359" spans="1:1">
      <c r="A359" s="60"/>
    </row>
    <row r="360" spans="1:1">
      <c r="A360" s="60"/>
    </row>
    <row r="361" spans="1:1">
      <c r="A361" s="60"/>
    </row>
    <row r="362" spans="1:1">
      <c r="A362" s="60"/>
    </row>
    <row r="363" spans="1:1">
      <c r="A363" s="60"/>
    </row>
    <row r="364" spans="1:1">
      <c r="A364" s="60"/>
    </row>
  </sheetData>
  <mergeCells count="25">
    <mergeCell ref="P6:R6"/>
    <mergeCell ref="T6:V6"/>
    <mergeCell ref="X6:AA6"/>
    <mergeCell ref="A37:B37"/>
    <mergeCell ref="A7:B7"/>
    <mergeCell ref="A8:B8"/>
    <mergeCell ref="A19:B19"/>
    <mergeCell ref="A20:B20"/>
    <mergeCell ref="A21:B21"/>
    <mergeCell ref="A22:B22"/>
    <mergeCell ref="A23:B23"/>
    <mergeCell ref="A24:B24"/>
    <mergeCell ref="A26:B26"/>
    <mergeCell ref="A35:B35"/>
    <mergeCell ref="A36:B36"/>
    <mergeCell ref="D6:F6"/>
    <mergeCell ref="H6:J6"/>
    <mergeCell ref="L6:N6"/>
    <mergeCell ref="A48:B48"/>
    <mergeCell ref="A38:B38"/>
    <mergeCell ref="A39:B39"/>
    <mergeCell ref="A42:B42"/>
    <mergeCell ref="A43:B43"/>
    <mergeCell ref="A45:B45"/>
    <mergeCell ref="A46:B4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B0058-95E0-463D-99EC-E26005E8030B}">
  <dimension ref="A1:D21"/>
  <sheetViews>
    <sheetView workbookViewId="0">
      <selection activeCell="D28" sqref="D28"/>
    </sheetView>
  </sheetViews>
  <sheetFormatPr defaultRowHeight="15"/>
  <cols>
    <col min="1" max="1" width="36.125" customWidth="1"/>
    <col min="2" max="2" width="15.75" style="66" customWidth="1"/>
  </cols>
  <sheetData>
    <row r="1" spans="1:3">
      <c r="A1" s="67" t="s">
        <v>108</v>
      </c>
    </row>
    <row r="2" spans="1:3">
      <c r="A2" t="s">
        <v>109</v>
      </c>
      <c r="B2" s="66">
        <v>2236986</v>
      </c>
    </row>
    <row r="3" spans="1:3">
      <c r="A3" t="s">
        <v>110</v>
      </c>
      <c r="B3" s="66">
        <v>800000</v>
      </c>
    </row>
    <row r="4" spans="1:3">
      <c r="A4" t="s">
        <v>111</v>
      </c>
      <c r="B4" s="66">
        <v>1393721</v>
      </c>
    </row>
    <row r="5" spans="1:3">
      <c r="A5" t="s">
        <v>112</v>
      </c>
      <c r="B5" s="66">
        <v>1350964</v>
      </c>
    </row>
    <row r="6" spans="1:3">
      <c r="A6" t="s">
        <v>113</v>
      </c>
      <c r="B6" s="66">
        <v>1086206</v>
      </c>
    </row>
    <row r="7" spans="1:3">
      <c r="A7" t="s">
        <v>114</v>
      </c>
      <c r="B7" s="66">
        <v>727855</v>
      </c>
    </row>
    <row r="8" spans="1:3">
      <c r="A8" s="92"/>
      <c r="B8" s="93"/>
      <c r="C8" s="67"/>
    </row>
    <row r="10" spans="1:3">
      <c r="A10" s="67" t="s">
        <v>115</v>
      </c>
      <c r="B10" s="68">
        <f>SUM(B2:B9)</f>
        <v>7595732</v>
      </c>
    </row>
    <row r="12" spans="1:3">
      <c r="A12" t="s">
        <v>116</v>
      </c>
      <c r="B12" s="66">
        <f>+'Summary per Organisation'!C24</f>
        <v>1310261</v>
      </c>
    </row>
    <row r="13" spans="1:3">
      <c r="A13" t="s">
        <v>117</v>
      </c>
      <c r="B13" s="66">
        <f>+'Summary per Organisation'!D24</f>
        <v>2487226</v>
      </c>
    </row>
    <row r="14" spans="1:3">
      <c r="A14" t="s">
        <v>118</v>
      </c>
      <c r="B14" s="66">
        <f>+'Summary per Organisation'!E24</f>
        <v>1617726</v>
      </c>
    </row>
    <row r="15" spans="1:3">
      <c r="A15" t="s">
        <v>119</v>
      </c>
      <c r="B15" s="66">
        <f>+'Summary per Organisation'!F24</f>
        <v>1285865.157827215</v>
      </c>
    </row>
    <row r="16" spans="1:3">
      <c r="A16" t="s">
        <v>120</v>
      </c>
      <c r="B16" s="66">
        <f>+'Summary per Organisation'!G24</f>
        <v>1285214.9619946424</v>
      </c>
    </row>
    <row r="17" spans="1:4">
      <c r="A17" s="67" t="s">
        <v>6</v>
      </c>
      <c r="B17" s="68">
        <f>SUM(B12:B16)</f>
        <v>7986293.1198218577</v>
      </c>
      <c r="D17" s="66"/>
    </row>
    <row r="19" spans="1:4" ht="15.75" thickBot="1">
      <c r="A19" s="67" t="s">
        <v>121</v>
      </c>
      <c r="B19" s="68">
        <f>+'Summary per Organisation'!B24-'Liquidity Overview'!B10</f>
        <v>399775.15436711442</v>
      </c>
      <c r="C19" s="67"/>
      <c r="D19" s="67"/>
    </row>
    <row r="20" spans="1:4" ht="16.5" thickTop="1" thickBot="1">
      <c r="A20" s="123" t="s">
        <v>122</v>
      </c>
      <c r="B20" s="124">
        <f>+B17-B10+'Summary per Organisation'!I22</f>
        <v>390432.96782721509</v>
      </c>
    </row>
    <row r="21" spans="1:4" ht="15.75" thickTop="1"/>
  </sheetData>
  <phoneticPr fontId="16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02A9DE7FEC3547B78A781D0D5A0137" ma:contentTypeVersion="12" ma:contentTypeDescription="Create a new document." ma:contentTypeScope="" ma:versionID="82778350f5da35bc71e854f2a5e73bd9">
  <xsd:schema xmlns:xsd="http://www.w3.org/2001/XMLSchema" xmlns:xs="http://www.w3.org/2001/XMLSchema" xmlns:p="http://schemas.microsoft.com/office/2006/metadata/properties" xmlns:ns2="6e28cebc-b21b-4b25-a9df-551b54f458ab" xmlns:ns3="f9c8fbfb-c9d4-4468-8259-82c0e6dd3880" targetNamespace="http://schemas.microsoft.com/office/2006/metadata/properties" ma:root="true" ma:fieldsID="18a43290f4ab1f96183d949d1e5f18f1" ns2:_="" ns3:_="">
    <xsd:import namespace="6e28cebc-b21b-4b25-a9df-551b54f458ab"/>
    <xsd:import namespace="f9c8fbfb-c9d4-4468-8259-82c0e6dd38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28cebc-b21b-4b25-a9df-551b54f458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c8fbfb-c9d4-4468-8259-82c0e6dd388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CB65F0-BA24-4429-BF44-F0D2FC834108}"/>
</file>

<file path=customXml/itemProps2.xml><?xml version="1.0" encoding="utf-8"?>
<ds:datastoreItem xmlns:ds="http://schemas.openxmlformats.org/officeDocument/2006/customXml" ds:itemID="{6463C5AC-5CB7-479F-B5A8-4DDF2AFAEA4B}"/>
</file>

<file path=customXml/itemProps3.xml><?xml version="1.0" encoding="utf-8"?>
<ds:datastoreItem xmlns:ds="http://schemas.openxmlformats.org/officeDocument/2006/customXml" ds:itemID="{8281A42D-FD73-41E8-8C3F-882FB25C25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Oliva Greene</dc:creator>
  <cp:keywords/>
  <dc:description/>
  <cp:lastModifiedBy/>
  <cp:revision/>
  <dcterms:created xsi:type="dcterms:W3CDTF">2020-01-14T13:02:26Z</dcterms:created>
  <dcterms:modified xsi:type="dcterms:W3CDTF">2021-06-01T12:01:29Z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0x0101008602A9DE7FEC3547B78A781D0D5A0137</vt:lpwstr>
  </property>
</Properties>
</file>